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13_ncr:1_{441FF62A-657D-4B61-BB00-24A7BFF0CFC5}" xr6:coauthVersionLast="45" xr6:coauthVersionMax="47" xr10:uidLastSave="{00000000-0000-0000-0000-000000000000}"/>
  <bookViews>
    <workbookView xWindow="-120" yWindow="-120" windowWidth="21840" windowHeight="13140" activeTab="5" xr2:uid="{00000000-000D-0000-FFFF-FFFF00000000}"/>
  </bookViews>
  <sheets>
    <sheet name="Содержание" sheetId="8" r:id="rId1"/>
    <sheet name="Баланс" sheetId="3" r:id="rId2"/>
    <sheet name="ОПУ" sheetId="1" r:id="rId3"/>
    <sheet name="ОДДС" sheetId="2" r:id="rId4"/>
    <sheet name="EBITDA" sheetId="4" r:id="rId5"/>
    <sheet name="Операционные метрики" sheetId="7" r:id="rId6"/>
  </sheets>
  <definedNames>
    <definedName name="_xlnm._FilterDatabase" localSheetId="5" hidden="1">'Операционные метрики'!$I$1:$O$14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4" l="1"/>
  <c r="I25" i="4"/>
  <c r="J24" i="4"/>
  <c r="J56" i="2"/>
  <c r="J46" i="2"/>
  <c r="J33" i="2"/>
  <c r="J35" i="2" s="1"/>
  <c r="J57" i="2" s="1"/>
  <c r="J60" i="2" s="1"/>
  <c r="K24" i="1"/>
  <c r="K22" i="1"/>
  <c r="K20" i="1"/>
  <c r="J20" i="1"/>
  <c r="J12" i="1"/>
  <c r="K19" i="1"/>
  <c r="K12" i="1"/>
  <c r="K11" i="1"/>
  <c r="K7" i="1"/>
  <c r="G30" i="3"/>
  <c r="G34" i="3"/>
  <c r="G22" i="3"/>
  <c r="G7" i="3"/>
  <c r="G14" i="3"/>
  <c r="E24" i="4"/>
  <c r="E25" i="4" s="1"/>
  <c r="F24" i="4"/>
  <c r="F25" i="4" s="1"/>
  <c r="E56" i="2"/>
  <c r="F56" i="2"/>
  <c r="E46" i="2"/>
  <c r="F46" i="2"/>
  <c r="E33" i="2"/>
  <c r="E35" i="2" s="1"/>
  <c r="F33" i="2"/>
  <c r="F35" i="2" s="1"/>
  <c r="F11" i="1"/>
  <c r="F19" i="1" s="1"/>
  <c r="G11" i="1"/>
  <c r="G19" i="1" s="1"/>
  <c r="G7" i="1"/>
  <c r="E22" i="3"/>
  <c r="F22" i="3"/>
  <c r="E34" i="3"/>
  <c r="F34" i="3"/>
  <c r="E30" i="3"/>
  <c r="F30" i="3"/>
  <c r="E14" i="3"/>
  <c r="E7" i="3"/>
  <c r="F14" i="3"/>
  <c r="F20" i="3" s="1"/>
  <c r="F7" i="3"/>
  <c r="C23" i="4"/>
  <c r="G42" i="3" l="1"/>
  <c r="G43" i="3"/>
  <c r="G20" i="3"/>
  <c r="E42" i="3"/>
  <c r="F42" i="3"/>
  <c r="F57" i="2"/>
  <c r="F60" i="2" s="1"/>
  <c r="E57" i="2"/>
  <c r="E60" i="2" s="1"/>
  <c r="F43" i="3"/>
  <c r="G12" i="1"/>
  <c r="G20" i="1"/>
  <c r="G22" i="1"/>
  <c r="G24" i="1" s="1"/>
  <c r="F22" i="1"/>
  <c r="F24" i="1" s="1"/>
  <c r="F20" i="1"/>
  <c r="F12" i="1"/>
  <c r="E43" i="3"/>
  <c r="E20" i="3"/>
  <c r="N7" i="1"/>
  <c r="E7" i="1"/>
  <c r="D7" i="1"/>
  <c r="C22" i="4"/>
  <c r="C21" i="4"/>
  <c r="C20" i="4"/>
  <c r="C24" i="4" s="1"/>
  <c r="D24" i="4"/>
  <c r="D25" i="4" s="1"/>
  <c r="C25" i="4" l="1"/>
  <c r="H22" i="4" l="1"/>
  <c r="H20" i="4"/>
  <c r="L24" i="4"/>
  <c r="L25" i="4" s="1"/>
  <c r="M24" i="4"/>
  <c r="M25" i="4" s="1"/>
  <c r="H24" i="4" l="1"/>
  <c r="H25" i="4" s="1"/>
  <c r="I24" i="4"/>
  <c r="C34" i="3"/>
  <c r="K34" i="3"/>
  <c r="K30" i="3"/>
  <c r="K42" i="3" s="1"/>
  <c r="K22" i="3"/>
  <c r="K43" i="3" s="1"/>
  <c r="K14" i="3"/>
  <c r="K7" i="3"/>
  <c r="I34" i="3"/>
  <c r="I30" i="3"/>
  <c r="I22" i="3"/>
  <c r="I14" i="3"/>
  <c r="I7" i="3"/>
  <c r="C30" i="3"/>
  <c r="C22" i="3"/>
  <c r="C14" i="3"/>
  <c r="C7" i="3"/>
  <c r="D34" i="3"/>
  <c r="D30" i="3"/>
  <c r="D22" i="3"/>
  <c r="D14" i="3"/>
  <c r="D7" i="3"/>
  <c r="M56" i="2"/>
  <c r="L56" i="2"/>
  <c r="M46" i="2"/>
  <c r="L46" i="2"/>
  <c r="M33" i="2"/>
  <c r="M35" i="2" s="1"/>
  <c r="L33" i="2"/>
  <c r="L35" i="2" s="1"/>
  <c r="I56" i="2"/>
  <c r="H56" i="2"/>
  <c r="I46" i="2"/>
  <c r="H46" i="2"/>
  <c r="I33" i="2"/>
  <c r="I35" i="2" s="1"/>
  <c r="H33" i="2"/>
  <c r="H35" i="2" s="1"/>
  <c r="C56" i="2"/>
  <c r="C46" i="2"/>
  <c r="C23" i="2"/>
  <c r="C33" i="2" s="1"/>
  <c r="C35" i="2" s="1"/>
  <c r="D56" i="2"/>
  <c r="D46" i="2"/>
  <c r="D33" i="2"/>
  <c r="D35" i="2" s="1"/>
  <c r="D11" i="1"/>
  <c r="D19" i="1" s="1"/>
  <c r="I11" i="1"/>
  <c r="I12" i="1" s="1"/>
  <c r="J11" i="1"/>
  <c r="N11" i="1"/>
  <c r="N19" i="1" s="1"/>
  <c r="N22" i="1" s="1"/>
  <c r="N24" i="1" s="1"/>
  <c r="M11" i="1"/>
  <c r="M12" i="1" s="1"/>
  <c r="E11" i="1"/>
  <c r="E19" i="1" s="1"/>
  <c r="E22" i="1" s="1"/>
  <c r="E24" i="1" s="1"/>
  <c r="L57" i="2" l="1"/>
  <c r="L60" i="2" s="1"/>
  <c r="M57" i="2"/>
  <c r="M60" i="2" s="1"/>
  <c r="H57" i="2"/>
  <c r="H60" i="2" s="1"/>
  <c r="C43" i="3"/>
  <c r="D42" i="3"/>
  <c r="D20" i="3"/>
  <c r="C42" i="3"/>
  <c r="K20" i="3"/>
  <c r="I57" i="2"/>
  <c r="I60" i="2" s="1"/>
  <c r="I20" i="3"/>
  <c r="C57" i="2"/>
  <c r="C60" i="2" s="1"/>
  <c r="D58" i="2" s="1"/>
  <c r="C20" i="3"/>
  <c r="D20" i="1"/>
  <c r="D22" i="1"/>
  <c r="D24" i="1" s="1"/>
  <c r="I19" i="1"/>
  <c r="I22" i="1" s="1"/>
  <c r="I24" i="1" s="1"/>
  <c r="D12" i="1"/>
  <c r="N12" i="1"/>
  <c r="I43" i="3"/>
  <c r="I42" i="3"/>
  <c r="D43" i="3"/>
  <c r="D57" i="2"/>
  <c r="N20" i="1"/>
  <c r="E12" i="1"/>
  <c r="J19" i="1"/>
  <c r="M19" i="1"/>
  <c r="E20" i="1"/>
  <c r="D60" i="2" l="1"/>
  <c r="I20" i="1"/>
  <c r="J22" i="1"/>
  <c r="J24" i="1" s="1"/>
  <c r="M22" i="1"/>
  <c r="M24" i="1" s="1"/>
  <c r="M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Савостьянова Ольга</author>
    <author>Губский Сергей Сергеевич [ДЗО]</author>
  </authors>
  <commentList>
    <comment ref="D19" authorId="0" shapeId="0" xr:uid="{0C5FFD04-2168-4AD2-AA04-75EC4957DE6A}">
      <text>
        <r>
          <rPr>
            <sz val="9"/>
            <color indexed="81"/>
            <rFont val="Tahoma"/>
            <family val="2"/>
            <charset val="204"/>
          </rPr>
          <t>отнесено в Прочее</t>
        </r>
      </text>
    </comment>
    <comment ref="E19" authorId="0" shapeId="0" xr:uid="{852AE9D2-15BC-4E79-9369-BE4B533D42BE}">
      <text>
        <r>
          <rPr>
            <sz val="9"/>
            <color indexed="81"/>
            <rFont val="Tahoma"/>
            <family val="2"/>
            <charset val="204"/>
          </rPr>
          <t>отнесено в Прочее</t>
        </r>
      </text>
    </comment>
    <comment ref="F19" authorId="0" shapeId="0" xr:uid="{10EC100A-7B00-4A6D-B33B-F783B0FDAC01}">
      <text>
        <r>
          <rPr>
            <sz val="9"/>
            <color indexed="81"/>
            <rFont val="Tahoma"/>
            <family val="2"/>
            <charset val="204"/>
          </rPr>
          <t>отнесено в Прочее</t>
        </r>
      </text>
    </comment>
    <comment ref="H19" authorId="0" shapeId="0" xr:uid="{4350BEE9-102B-4DB5-96B5-DA3C638CCA09}">
      <text>
        <r>
          <rPr>
            <sz val="9"/>
            <color indexed="81"/>
            <rFont val="Tahoma"/>
            <family val="2"/>
            <charset val="204"/>
          </rPr>
          <t>отнесено в Прочее</t>
        </r>
      </text>
    </comment>
    <comment ref="I19" authorId="0" shapeId="0" xr:uid="{8E37A5E3-9F7B-49E9-AAEB-19A446E8B724}">
      <text>
        <r>
          <rPr>
            <sz val="9"/>
            <color indexed="81"/>
            <rFont val="Tahoma"/>
            <family val="2"/>
            <charset val="204"/>
          </rPr>
          <t>отнесено в Прочее</t>
        </r>
      </text>
    </comment>
    <comment ref="J19" authorId="0" shapeId="0" xr:uid="{EBE540BD-8984-45F9-AB74-CA66E72913C6}">
      <text>
        <r>
          <rPr>
            <sz val="9"/>
            <color indexed="81"/>
            <rFont val="Tahoma"/>
            <family val="2"/>
            <charset val="204"/>
          </rPr>
          <t>отнесено в Прочее</t>
        </r>
      </text>
    </comment>
    <comment ref="L19" authorId="0" shapeId="0" xr:uid="{D48A0599-DCA0-4C8D-9F36-6DEEED9B9EA9}">
      <text>
        <r>
          <rPr>
            <sz val="9"/>
            <color indexed="81"/>
            <rFont val="Tahoma"/>
            <family val="2"/>
            <charset val="204"/>
          </rPr>
          <t>отнесено в Прочее</t>
        </r>
      </text>
    </comment>
    <comment ref="M19" authorId="0" shapeId="0" xr:uid="{49B39AD1-1148-4DB9-808C-65A9FDF5571A}">
      <text>
        <r>
          <rPr>
            <sz val="9"/>
            <color indexed="81"/>
            <rFont val="Tahoma"/>
            <family val="2"/>
            <charset val="204"/>
          </rPr>
          <t>отнесено в Прочее</t>
        </r>
      </text>
    </comment>
    <comment ref="C23" authorId="1" shapeId="0" xr:uid="{00000000-0006-0000-0200-000001000000}">
      <text>
        <r>
          <rPr>
            <sz val="9"/>
            <color indexed="81"/>
            <rFont val="Tahoma"/>
            <family val="2"/>
            <charset val="204"/>
          </rPr>
          <t xml:space="preserve">
Включая:
Убыток/(доход) от курсовых разниц
Страховое возмещение по КАСКО
Расходы от выбытия внеоборотных активов, реклассифицированных в состав запасов
Резервы по прочим оборотным активам
Расходы от выбытия основных средств</t>
        </r>
      </text>
    </comment>
    <comment ref="D23" authorId="0" shapeId="0" xr:uid="{1DBA264C-2F02-402D-815C-1D1535636932}">
      <text>
        <r>
          <rPr>
            <sz val="9"/>
            <color indexed="81"/>
            <rFont val="Tahoma"/>
            <family val="2"/>
            <charset val="204"/>
          </rPr>
          <t xml:space="preserve">Включая доходы от модификации (в 2020 году вынесены в строчку Прочее
</t>
        </r>
      </text>
    </comment>
    <comment ref="C45" authorId="1" shapeId="0" xr:uid="{00000000-0006-0000-0200-000002000000}">
      <text>
        <r>
          <rPr>
            <sz val="9"/>
            <color indexed="81"/>
            <rFont val="Tahoma"/>
            <family val="2"/>
            <charset val="204"/>
          </rPr>
          <t xml:space="preserve">
Включая:
Поступления от выбытия основных средств</t>
        </r>
      </text>
    </comment>
    <comment ref="D45" authorId="0" shapeId="0" xr:uid="{4503B849-FF03-4D43-9277-007108432BA1}">
      <text>
        <r>
          <rPr>
            <sz val="9"/>
            <color indexed="81"/>
            <rFont val="Tahoma"/>
            <family val="2"/>
            <charset val="204"/>
          </rPr>
          <t>Приобретение финансовых инструментов</t>
        </r>
      </text>
    </comment>
    <comment ref="C55" authorId="1" shapeId="0" xr:uid="{00000000-0006-0000-0200-000003000000}">
      <text>
        <r>
          <rPr>
            <sz val="9"/>
            <color indexed="81"/>
            <rFont val="Tahoma"/>
            <family val="2"/>
            <charset val="204"/>
          </rPr>
          <t xml:space="preserve">
Включая:
Выплата процентов по займам полученным</t>
        </r>
      </text>
    </comment>
  </commentList>
</comments>
</file>

<file path=xl/sharedStrings.xml><?xml version="1.0" encoding="utf-8"?>
<sst xmlns="http://schemas.openxmlformats.org/spreadsheetml/2006/main" count="206" uniqueCount="157">
  <si>
    <t>9M 2022</t>
  </si>
  <si>
    <t>9M 2023</t>
  </si>
  <si>
    <t>6М 2023</t>
  </si>
  <si>
    <t>6М 2022</t>
  </si>
  <si>
    <t>млн руб.</t>
  </si>
  <si>
    <t>Консолидированный отчет о прибыли или убытке и прочем совокупном доходе</t>
  </si>
  <si>
    <t>Выручка</t>
  </si>
  <si>
    <t>Выручка по договорам аренды</t>
  </si>
  <si>
    <t>Выручка по прочим договорам с покупателями</t>
  </si>
  <si>
    <t>Себестоимость продаж</t>
  </si>
  <si>
    <t>Валовая прибыль</t>
  </si>
  <si>
    <t>Валовая рантебальность, %</t>
  </si>
  <si>
    <t>Коммерческие расходы</t>
  </si>
  <si>
    <t>Управленческие расходы</t>
  </si>
  <si>
    <t>Прочие доходы</t>
  </si>
  <si>
    <t>Прочие расходы</t>
  </si>
  <si>
    <t>Финансовые доходы</t>
  </si>
  <si>
    <t>Финансовые расходы</t>
  </si>
  <si>
    <t>Рентабельность, %</t>
  </si>
  <si>
    <t>Прибыль / убыток за период</t>
  </si>
  <si>
    <t>Прочий совокупный доход</t>
  </si>
  <si>
    <t>Содержание</t>
  </si>
  <si>
    <t>Баланс</t>
  </si>
  <si>
    <t>Консолидированный отчет о движении денежных средств</t>
  </si>
  <si>
    <t>Операционная деятельность</t>
  </si>
  <si>
    <t>Амортизация основных средств и активов в форме права пользования</t>
  </si>
  <si>
    <t>Расходы, связанные с реализацией подержанных транспортных средств</t>
  </si>
  <si>
    <t>Убыток от снижения стоимости основных средств в результате переоценки</t>
  </si>
  <si>
    <t>Убыток/ (восстановление убытка) от снижения стоимости активов в форме права пользования в результате переоценки</t>
  </si>
  <si>
    <t>Убыток от обесценения основных средств</t>
  </si>
  <si>
    <t>Убыток от обесценения активов в форме права пользования</t>
  </si>
  <si>
    <t>Амортизация нематериальных активов</t>
  </si>
  <si>
    <t>Резерв под ожидаемые кредитные убытки</t>
  </si>
  <si>
    <t>Процентные доходы</t>
  </si>
  <si>
    <t>Прочее</t>
  </si>
  <si>
    <t>Изменения в оборотном капитале:</t>
  </si>
  <si>
    <t>(Уменьшение) / увеличение торговой и прочей кредиторской задолженности</t>
  </si>
  <si>
    <t>Увеличение/(уменьшение) прочих краткосрочных обязательств</t>
  </si>
  <si>
    <t>(Уменьшение)/увеличение оценочных обязательств</t>
  </si>
  <si>
    <t>Поток денежных средств от операционной деятельности</t>
  </si>
  <si>
    <t>Налог на прибыль уплаченный</t>
  </si>
  <si>
    <t>Инвестиционная деятельность</t>
  </si>
  <si>
    <t>Приобретение основных средств</t>
  </si>
  <si>
    <t>Приобретение нематериальных активов</t>
  </si>
  <si>
    <t>Проценты полученные</t>
  </si>
  <si>
    <t>Чистый поток денежных средств, использованных в инвестиционной деятельности</t>
  </si>
  <si>
    <t>Финансовая деятельность</t>
  </si>
  <si>
    <t>Займы полученные и облигации выпущенные</t>
  </si>
  <si>
    <t>Займы погашенные</t>
  </si>
  <si>
    <t>Погашение обязательств по аренде</t>
  </si>
  <si>
    <t>Проценты уплаченные</t>
  </si>
  <si>
    <t>Взносы участника в имущество Группы</t>
  </si>
  <si>
    <t>Чистый поток денежных средств, использованных в финансовой деятельности</t>
  </si>
  <si>
    <t>Влияние изменений обменного курса на остаток денежных средств в иностранной валюте</t>
  </si>
  <si>
    <t>Уменьшение/(увеличение) прочих внеоборотных активов</t>
  </si>
  <si>
    <t>Предпоплаты по договорам аренды</t>
  </si>
  <si>
    <t>Увеличение / (уменьшение) обязательств по договорам с покупателями</t>
  </si>
  <si>
    <t>Проценты по займам полученным и облигациям</t>
  </si>
  <si>
    <t>Поступления по финансовым обязательствам по договорам обратной аренды</t>
  </si>
  <si>
    <t>Активы</t>
  </si>
  <si>
    <t>Внеоборотные активы</t>
  </si>
  <si>
    <t>Основные средства</t>
  </si>
  <si>
    <t>Активы в форме права пользования</t>
  </si>
  <si>
    <t>Нематериальные активы</t>
  </si>
  <si>
    <t>Отложенные налоговые активы</t>
  </si>
  <si>
    <t>Прочие внеоборотные активы</t>
  </si>
  <si>
    <t>Оборотные активы</t>
  </si>
  <si>
    <t>Итого активы</t>
  </si>
  <si>
    <t>Капитал и обязательства</t>
  </si>
  <si>
    <t>Капитал</t>
  </si>
  <si>
    <t>Долгосрочные обязательства</t>
  </si>
  <si>
    <t>Краткосрочные обязательства</t>
  </si>
  <si>
    <t>Итого обязательства</t>
  </si>
  <si>
    <t>Итого капитал и обязательства</t>
  </si>
  <si>
    <t>Консолидированный отчет о финансовом положении</t>
  </si>
  <si>
    <t>Запасы</t>
  </si>
  <si>
    <t>Денежные средства и денежные эквиваленты</t>
  </si>
  <si>
    <t>Прочие оборотные активы</t>
  </si>
  <si>
    <t>Уставный капитал</t>
  </si>
  <si>
    <t>Резерв по переоценке</t>
  </si>
  <si>
    <t>Накопленный убыток</t>
  </si>
  <si>
    <t>Отложенные налоговые обязательства</t>
  </si>
  <si>
    <t>Торговая и прочая кредиторская задолженность</t>
  </si>
  <si>
    <t>Задолженность по налогу на прибыль</t>
  </si>
  <si>
    <t>Оценочные обязательства</t>
  </si>
  <si>
    <t>Обязательства по договорам с покупателями</t>
  </si>
  <si>
    <t>Прочие краткосрочные обязательства</t>
  </si>
  <si>
    <t>9М 2023</t>
  </si>
  <si>
    <t>EBITDA</t>
  </si>
  <si>
    <t>Операционные метрики</t>
  </si>
  <si>
    <t>Расходы, связанные с выбытием основных средств, нетто</t>
  </si>
  <si>
    <t>Амортизация основных средств</t>
  </si>
  <si>
    <t>Амортизация активов в форме права пользования</t>
  </si>
  <si>
    <t>Скорректированная EBITDA</t>
  </si>
  <si>
    <t>9М 2022</t>
  </si>
  <si>
    <t>Убыток от снижения стоимости активов в форме права пользования в результате переоценки</t>
  </si>
  <si>
    <t>Списание НДС</t>
  </si>
  <si>
    <t>Убытки при расторжении договоров аренды</t>
  </si>
  <si>
    <t>Восстановление убытка от снижения стоимости основных средств в результате переоценки</t>
  </si>
  <si>
    <t>Темп роста, %</t>
  </si>
  <si>
    <t>н.д.</t>
  </si>
  <si>
    <t>Скорректированная EBITDA рентабельность, %</t>
  </si>
  <si>
    <t>Общий размер автопарка на конец периода, шт.</t>
  </si>
  <si>
    <t>Количество проданных минут, млн минут</t>
  </si>
  <si>
    <t>Количество активных пользователей в месяц*, тыс. пользователей</t>
  </si>
  <si>
    <t>Общее количество зарегистрированных пользователей** на конец периода, млн пользователей</t>
  </si>
  <si>
    <t>* Показатель рассчитывается как количество уникальных пользователей, которые совершили как минимум одну поездку в течение месяца, и его значение приводится как среднее значение по месяцам за период, закончившийся на отчетную дату.</t>
  </si>
  <si>
    <t>** Зарегистрированные пользователи – все пользователи, в том числе завершившие регистрацию в приложении Делимобиль, но еще не имеющие возможность пользоваться каршерингом, т.к. после регистрации необходимо активировать их на стороне Делимобиля.</t>
  </si>
  <si>
    <t>Отчет о движении денежных средств</t>
  </si>
  <si>
    <t>Отчет о прибыли и убытке</t>
  </si>
  <si>
    <t>Доход / расход по налогу на прибыль</t>
  </si>
  <si>
    <t>Торговая и прочая дебиторская задолженность и дебиторская задолженность по аренде</t>
  </si>
  <si>
    <t>Обязательства по аренде и финансовые обязательства по договорам обратной аренды</t>
  </si>
  <si>
    <t>Прочее (прочие доходы)</t>
  </si>
  <si>
    <t>Страховое возмещение по КАСКО</t>
  </si>
  <si>
    <t>Займы выданные и облигации полученные</t>
  </si>
  <si>
    <t>Денежные средства и денежные эквиваленты на начало периода</t>
  </si>
  <si>
    <t>Денежные средства и денежные эквиваленты на конец периода</t>
  </si>
  <si>
    <t>(Доход) / расход по налогу на прибыль</t>
  </si>
  <si>
    <t>Проценты по обязательствам по аренде и финансовым обязательствам по договорам обратной аренды</t>
  </si>
  <si>
    <t>Увеличение торговой и прочей дебиторской задолженности и дебиторской задолженности по аренде</t>
  </si>
  <si>
    <t>Корректировки для сверки убытка за период с чистыми денежными потоками:</t>
  </si>
  <si>
    <t>Убыток / (восстановление убытка) от снижения стоимости основных средств в результате переоценки</t>
  </si>
  <si>
    <t>Восстановление убытка от снижения стоимости активов в форме права пользования в результате переоценки</t>
  </si>
  <si>
    <t>(Увеличение) / уменьшение прочих оборотных активов</t>
  </si>
  <si>
    <r>
      <rPr>
        <b/>
        <sz val="9"/>
        <color theme="1"/>
        <rFont val="Euclid Circular A"/>
        <charset val="204"/>
      </rPr>
      <t xml:space="preserve">    МСФО</t>
    </r>
    <r>
      <rPr>
        <b/>
        <sz val="11"/>
        <color theme="1"/>
        <rFont val="Euclid Circular A"/>
        <charset val="204"/>
      </rPr>
      <t xml:space="preserve"> </t>
    </r>
  </si>
  <si>
    <t>Гудвилл</t>
  </si>
  <si>
    <t xml:space="preserve">- </t>
  </si>
  <si>
    <t>Авансы по налогу на прибыль</t>
  </si>
  <si>
    <t>Прочие резервы</t>
  </si>
  <si>
    <t>Неконтролирующие доли участия</t>
  </si>
  <si>
    <t>Погашение выданных займов</t>
  </si>
  <si>
    <t>Приобретение дочерних организаций</t>
  </si>
  <si>
    <t>Поступления от выбытия основных средств</t>
  </si>
  <si>
    <t>2022*</t>
  </si>
  <si>
    <t>* Показатели консолидированной финансовой отчетности за год, закончившийся 31 декабря 2022 года (по данным отчетности за 2023 год), были пересмотрены в связи с изменением учетной политики и приобретением дочерних организаций под общим контролем</t>
  </si>
  <si>
    <t>6М 2024</t>
  </si>
  <si>
    <t>Эмиссионный доход</t>
  </si>
  <si>
    <t>6М 2023**</t>
  </si>
  <si>
    <t>** Показатели промежуточной сокращенной консолидированной финансовой отчетности за шесть месяцев, закончившийся 30 июня 2023 года, были пересмотрены в связи с  приобретением дочерних организаций под общим контролем</t>
  </si>
  <si>
    <t>Признание займов полученных по справедливой стоимости</t>
  </si>
  <si>
    <t>Поступления от эмиссии и размещения акций</t>
  </si>
  <si>
    <t>Вклады акционера/участника в имущество Группы</t>
  </si>
  <si>
    <t>Отчетность ООО "Каршеринг Руссия" за 2021 год</t>
  </si>
  <si>
    <t>Отчетность ПАО "Каршеринг Руссия" за 2023 (Группа)</t>
  </si>
  <si>
    <t>Отчетность ПАО "Каршеринг Руссия" за 6м2024 (Группа)</t>
  </si>
  <si>
    <t>Отчетность ООО "Каршеринг Руссия" за 6м2023</t>
  </si>
  <si>
    <t>Отчетность АО "Каршеринг Руссия" за 9м2023</t>
  </si>
  <si>
    <t>Прибыль / (убыток) до налогообложения</t>
  </si>
  <si>
    <t>Доход / (расход) по налогу на прибыль</t>
  </si>
  <si>
    <t>Прибыль / (убыток) за период</t>
  </si>
  <si>
    <t>Общий совокупный доход / (убыток) за  период</t>
  </si>
  <si>
    <t>Доходы / (расходы), относящиеся к модификациям договоров аренды</t>
  </si>
  <si>
    <t>(Увеличение)/уменьшение запасов</t>
  </si>
  <si>
    <t>Чистый поток денежных средств (использованных в)/от операционной деятельности</t>
  </si>
  <si>
    <t>Чистое (уменьшение)/увеличение денежных средств</t>
  </si>
  <si>
    <t>9М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</si>
</sst>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"/>
    <numFmt numFmtId="165" formatCode="0.0%"/>
    <numFmt numFmtId="166" formatCode="0.0%;\(0.0%\);\-"/>
    <numFmt numFmtId="167" formatCode="#,##0.0"/>
  </numFmts>
  <fonts count="40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u/>
      <sz val="9.35"/>
      <color theme="10"/>
      <name val="Calibri"/>
      <family val="2"/>
      <charset val="204"/>
    </font>
    <font>
      <sz val="8"/>
      <name val="Arial"/>
      <family val="2"/>
    </font>
    <font>
      <sz val="8"/>
      <color rgb="FF0000FF"/>
      <name val="Arial"/>
      <family val="2"/>
      <charset val="204"/>
    </font>
    <font>
      <sz val="8"/>
      <name val="Arial"/>
      <family val="2"/>
      <charset val="204"/>
    </font>
    <font>
      <sz val="8"/>
      <color theme="6"/>
      <name val="Arial"/>
      <family val="2"/>
      <charset val="204"/>
    </font>
    <font>
      <b/>
      <sz val="8"/>
      <name val="Arial"/>
      <family val="2"/>
    </font>
    <font>
      <sz val="10"/>
      <color theme="1"/>
      <name val="Euclid Circular A"/>
      <family val="2"/>
      <charset val="204"/>
    </font>
    <font>
      <sz val="12"/>
      <color theme="1"/>
      <name val="Euclid Circular A"/>
      <family val="2"/>
      <charset val="204"/>
    </font>
    <font>
      <b/>
      <sz val="10"/>
      <color theme="1"/>
      <name val="Euclid Circular A"/>
      <family val="2"/>
      <charset val="204"/>
    </font>
    <font>
      <u/>
      <sz val="10"/>
      <name val="Euclid Circular A"/>
      <family val="2"/>
      <charset val="204"/>
    </font>
    <font>
      <i/>
      <sz val="10"/>
      <color theme="1"/>
      <name val="Euclid Circular A"/>
      <family val="2"/>
      <charset val="204"/>
    </font>
    <font>
      <sz val="11"/>
      <color theme="1"/>
      <name val="Euclid Circular A"/>
      <family val="2"/>
      <charset val="204"/>
    </font>
    <font>
      <sz val="10"/>
      <color theme="5"/>
      <name val="Euclid Circular A"/>
      <family val="2"/>
      <charset val="204"/>
    </font>
    <font>
      <u/>
      <sz val="10"/>
      <color theme="4"/>
      <name val="Euclid Circular A"/>
      <family val="2"/>
      <charset val="204"/>
    </font>
    <font>
      <sz val="10"/>
      <color theme="4"/>
      <name val="Euclid Circular A"/>
      <family val="2"/>
      <charset val="204"/>
    </font>
    <font>
      <sz val="10"/>
      <color theme="2"/>
      <name val="Euclid Circular A"/>
      <family val="2"/>
      <charset val="204"/>
    </font>
    <font>
      <sz val="10"/>
      <name val="Euclid Circular A"/>
      <family val="2"/>
      <charset val="204"/>
    </font>
    <font>
      <i/>
      <sz val="10"/>
      <color theme="0"/>
      <name val="Euclid Circular A"/>
      <family val="2"/>
      <charset val="204"/>
    </font>
    <font>
      <sz val="10"/>
      <color theme="0"/>
      <name val="Euclid Circular A"/>
      <family val="2"/>
      <charset val="204"/>
    </font>
    <font>
      <sz val="10"/>
      <color rgb="FF28E1B9"/>
      <name val="Euclid Circular A"/>
      <family val="2"/>
      <charset val="204"/>
    </font>
    <font>
      <sz val="10"/>
      <color rgb="FFFF8266"/>
      <name val="Euclid Circular A"/>
      <family val="2"/>
      <charset val="204"/>
    </font>
    <font>
      <sz val="9"/>
      <color indexed="81"/>
      <name val="Tahoma"/>
      <family val="2"/>
      <charset val="204"/>
    </font>
    <font>
      <b/>
      <sz val="16"/>
      <color theme="1"/>
      <name val="Euclid Circular A"/>
      <family val="2"/>
      <charset val="204"/>
    </font>
    <font>
      <u/>
      <sz val="9.35"/>
      <color theme="10"/>
      <name val="Euclid Circular A"/>
      <family val="2"/>
      <charset val="204"/>
    </font>
    <font>
      <sz val="10"/>
      <color theme="10"/>
      <name val="Euclid Circular A"/>
      <family val="2"/>
      <charset val="204"/>
    </font>
    <font>
      <i/>
      <sz val="10"/>
      <name val="Euclid Circular A"/>
      <family val="2"/>
      <charset val="204"/>
    </font>
    <font>
      <sz val="11"/>
      <name val="Euclid Circular A"/>
      <family val="2"/>
      <charset val="204"/>
    </font>
    <font>
      <b/>
      <sz val="10"/>
      <color theme="5"/>
      <name val="Euclid Circular A"/>
      <charset val="204"/>
    </font>
    <font>
      <b/>
      <sz val="10"/>
      <color rgb="FFFF8266"/>
      <name val="Euclid Circular A"/>
      <charset val="204"/>
    </font>
    <font>
      <b/>
      <sz val="11"/>
      <color theme="1"/>
      <name val="Euclid Circular A"/>
      <charset val="204"/>
    </font>
    <font>
      <b/>
      <sz val="9"/>
      <color theme="1"/>
      <name val="Euclid Circular A"/>
      <charset val="204"/>
    </font>
    <font>
      <sz val="8.5"/>
      <color theme="1"/>
      <name val="Calibri"/>
      <family val="2"/>
      <charset val="204"/>
    </font>
    <font>
      <sz val="10"/>
      <color rgb="FF002060"/>
      <name val="Euclid Circular A"/>
      <family val="2"/>
      <charset val="204"/>
    </font>
    <font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8"/>
      <color theme="1"/>
      <name val="Calibri"/>
      <family val="2"/>
      <charset val="204"/>
    </font>
    <font>
      <sz val="7"/>
      <color theme="1"/>
      <name val="Euclid Circular A"/>
      <charset val="204"/>
    </font>
    <font>
      <sz val="6"/>
      <color theme="1"/>
      <name val="Euclid Circular 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28E1B9"/>
        <bgColor indexed="64"/>
      </patternFill>
    </fill>
    <fill>
      <patternFill patternType="solid">
        <fgColor rgb="FFD4F9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5DD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28E1B9"/>
      </bottom>
      <diagonal/>
    </border>
    <border>
      <left/>
      <right/>
      <top/>
      <bottom style="medium">
        <color rgb="FFFF8266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28E1B9"/>
      </left>
      <right/>
      <top style="medium">
        <color rgb="FF28E1B9"/>
      </top>
      <bottom/>
      <diagonal/>
    </border>
    <border>
      <left/>
      <right/>
      <top style="medium">
        <color rgb="FF28E1B9"/>
      </top>
      <bottom/>
      <diagonal/>
    </border>
    <border>
      <left/>
      <right style="medium">
        <color rgb="FF28E1B9"/>
      </right>
      <top style="medium">
        <color rgb="FF28E1B9"/>
      </top>
      <bottom/>
      <diagonal/>
    </border>
    <border>
      <left style="medium">
        <color rgb="FF28E1B9"/>
      </left>
      <right/>
      <top/>
      <bottom/>
      <diagonal/>
    </border>
    <border>
      <left/>
      <right style="medium">
        <color rgb="FF28E1B9"/>
      </right>
      <top/>
      <bottom/>
      <diagonal/>
    </border>
    <border>
      <left style="medium">
        <color rgb="FF28E1B9"/>
      </left>
      <right/>
      <top/>
      <bottom style="medium">
        <color rgb="FF28E1B9"/>
      </bottom>
      <diagonal/>
    </border>
    <border>
      <left/>
      <right style="medium">
        <color rgb="FF28E1B9"/>
      </right>
      <top/>
      <bottom style="medium">
        <color rgb="FF28E1B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164" fontId="4" fillId="0" borderId="0" applyBorder="0">
      <alignment horizontal="right"/>
    </xf>
    <xf numFmtId="164" fontId="5" fillId="0" borderId="0" applyBorder="0">
      <alignment horizontal="right"/>
    </xf>
    <xf numFmtId="164" fontId="6" fillId="0" borderId="0" applyBorder="0">
      <alignment horizontal="right"/>
    </xf>
    <xf numFmtId="0" fontId="7" fillId="0" borderId="1">
      <alignment horizontal="left" vertical="center"/>
    </xf>
  </cellStyleXfs>
  <cellXfs count="111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2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vertical="center"/>
    </xf>
    <xf numFmtId="0" fontId="12" fillId="0" borderId="0" xfId="0" applyFont="1"/>
    <xf numFmtId="0" fontId="12" fillId="0" borderId="0" xfId="3" applyFont="1" applyFill="1" applyBorder="1" applyAlignment="1">
      <alignment horizontal="left" indent="1"/>
    </xf>
    <xf numFmtId="9" fontId="12" fillId="0" borderId="0" xfId="3" applyNumberFormat="1" applyFont="1" applyFill="1" applyBorder="1" applyAlignment="1">
      <alignment vertical="center"/>
    </xf>
    <xf numFmtId="9" fontId="12" fillId="0" borderId="0" xfId="3" applyNumberFormat="1" applyFont="1" applyFill="1" applyBorder="1" applyAlignment="1">
      <alignment horizontal="right" vertical="center"/>
    </xf>
    <xf numFmtId="165" fontId="12" fillId="0" borderId="0" xfId="3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2" applyFont="1" applyFill="1" applyBorder="1" applyAlignment="1" applyProtection="1">
      <alignment horizontal="center" vertical="center"/>
      <protection hidden="1"/>
    </xf>
    <xf numFmtId="0" fontId="16" fillId="0" borderId="0" xfId="2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>
      <alignment horizontal="center"/>
    </xf>
    <xf numFmtId="0" fontId="18" fillId="0" borderId="0" xfId="3" applyFont="1" applyFill="1" applyBorder="1" applyAlignment="1">
      <alignment horizontal="left" vertical="center" indent="2"/>
    </xf>
    <xf numFmtId="164" fontId="8" fillId="0" borderId="0" xfId="4" applyFont="1" applyAlignment="1">
      <alignment horizontal="right" vertical="center"/>
    </xf>
    <xf numFmtId="0" fontId="18" fillId="0" borderId="0" xfId="3" applyFont="1" applyFill="1" applyBorder="1" applyAlignment="1">
      <alignment horizontal="left" indent="1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1" fillId="0" borderId="0" xfId="4" applyFont="1" applyBorder="1" applyAlignment="1">
      <alignment horizontal="right" vertical="center"/>
    </xf>
    <xf numFmtId="0" fontId="21" fillId="3" borderId="2" xfId="3" applyFont="1" applyFill="1" applyBorder="1" applyAlignment="1">
      <alignment vertical="center"/>
    </xf>
    <xf numFmtId="164" fontId="21" fillId="3" borderId="2" xfId="4" applyFont="1" applyFill="1" applyBorder="1" applyAlignment="1">
      <alignment horizontal="right" vertical="center"/>
    </xf>
    <xf numFmtId="0" fontId="18" fillId="4" borderId="0" xfId="3" applyFont="1" applyFill="1" applyBorder="1" applyAlignment="1">
      <alignment horizontal="left" indent="2"/>
    </xf>
    <xf numFmtId="164" fontId="8" fillId="4" borderId="0" xfId="4" applyFont="1" applyFill="1" applyAlignment="1">
      <alignment horizontal="right" vertical="center"/>
    </xf>
    <xf numFmtId="0" fontId="18" fillId="4" borderId="0" xfId="3" applyFont="1" applyFill="1" applyBorder="1" applyAlignment="1">
      <alignment horizontal="left" indent="1"/>
    </xf>
    <xf numFmtId="0" fontId="22" fillId="0" borderId="3" xfId="3" applyFont="1" applyFill="1" applyBorder="1" applyAlignment="1">
      <alignment vertical="center"/>
    </xf>
    <xf numFmtId="164" fontId="21" fillId="0" borderId="3" xfId="5" applyFont="1" applyBorder="1" applyAlignment="1">
      <alignment horizontal="right" vertical="center"/>
    </xf>
    <xf numFmtId="164" fontId="21" fillId="0" borderId="3" xfId="4" applyFont="1" applyBorder="1" applyAlignment="1">
      <alignment horizontal="right" vertical="center"/>
    </xf>
    <xf numFmtId="164" fontId="22" fillId="0" borderId="0" xfId="4" applyFont="1" applyAlignment="1">
      <alignment horizontal="right" vertical="center"/>
    </xf>
    <xf numFmtId="0" fontId="18" fillId="0" borderId="0" xfId="3" applyFont="1" applyFill="1" applyBorder="1" applyAlignment="1">
      <alignment horizontal="left" vertical="center" indent="1"/>
    </xf>
    <xf numFmtId="0" fontId="18" fillId="0" borderId="0" xfId="3" applyFont="1" applyFill="1" applyBorder="1" applyAlignment="1">
      <alignment horizontal="left" wrapText="1" indent="1"/>
    </xf>
    <xf numFmtId="0" fontId="18" fillId="4" borderId="0" xfId="3" applyFont="1" applyFill="1" applyBorder="1" applyAlignment="1">
      <alignment horizontal="left" vertical="center" indent="2"/>
    </xf>
    <xf numFmtId="164" fontId="8" fillId="5" borderId="0" xfId="4" applyFont="1" applyFill="1" applyAlignment="1">
      <alignment horizontal="right" vertical="center"/>
    </xf>
    <xf numFmtId="0" fontId="18" fillId="4" borderId="0" xfId="3" applyFont="1" applyFill="1" applyBorder="1" applyAlignment="1">
      <alignment horizontal="left" vertical="center" indent="1"/>
    </xf>
    <xf numFmtId="0" fontId="18" fillId="5" borderId="0" xfId="3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4" xfId="0" applyFont="1" applyBorder="1"/>
    <xf numFmtId="0" fontId="13" fillId="0" borderId="0" xfId="0" applyFont="1"/>
    <xf numFmtId="0" fontId="9" fillId="0" borderId="0" xfId="0" applyFont="1"/>
    <xf numFmtId="0" fontId="13" fillId="0" borderId="5" xfId="0" applyFont="1" applyBorder="1"/>
    <xf numFmtId="0" fontId="8" fillId="0" borderId="5" xfId="0" applyFont="1" applyBorder="1" applyAlignment="1">
      <alignment vertical="center"/>
    </xf>
    <xf numFmtId="0" fontId="13" fillId="0" borderId="6" xfId="0" applyFont="1" applyBorder="1"/>
    <xf numFmtId="0" fontId="20" fillId="2" borderId="0" xfId="0" applyFont="1" applyFill="1" applyAlignment="1">
      <alignment vertical="center"/>
    </xf>
    <xf numFmtId="0" fontId="24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20" fillId="2" borderId="10" xfId="0" applyFont="1" applyFill="1" applyBorder="1" applyAlignment="1">
      <alignment vertical="center"/>
    </xf>
    <xf numFmtId="0" fontId="20" fillId="2" borderId="11" xfId="0" applyFont="1" applyFill="1" applyBorder="1" applyAlignment="1">
      <alignment vertical="center"/>
    </xf>
    <xf numFmtId="0" fontId="11" fillId="0" borderId="10" xfId="2" applyFont="1" applyFill="1" applyBorder="1" applyAlignment="1" applyProtection="1">
      <alignment vertical="center"/>
      <protection hidden="1"/>
    </xf>
    <xf numFmtId="0" fontId="25" fillId="0" borderId="10" xfId="2" applyFont="1" applyBorder="1" applyAlignment="1" applyProtection="1"/>
    <xf numFmtId="0" fontId="13" fillId="0" borderId="12" xfId="0" applyFont="1" applyBorder="1"/>
    <xf numFmtId="0" fontId="13" fillId="0" borderId="2" xfId="0" applyFont="1" applyBorder="1"/>
    <xf numFmtId="0" fontId="13" fillId="0" borderId="13" xfId="0" applyFont="1" applyBorder="1"/>
    <xf numFmtId="0" fontId="26" fillId="0" borderId="0" xfId="2" applyFont="1" applyAlignment="1" applyProtection="1">
      <alignment horizontal="center"/>
    </xf>
    <xf numFmtId="0" fontId="18" fillId="6" borderId="0" xfId="3" applyFont="1" applyFill="1" applyBorder="1" applyAlignment="1">
      <alignment horizontal="left" vertical="center" indent="2"/>
    </xf>
    <xf numFmtId="0" fontId="27" fillId="2" borderId="0" xfId="0" applyFont="1" applyFill="1" applyAlignment="1">
      <alignment vertical="center"/>
    </xf>
    <xf numFmtId="0" fontId="18" fillId="3" borderId="2" xfId="3" applyFont="1" applyFill="1" applyBorder="1" applyAlignment="1">
      <alignment vertical="center"/>
    </xf>
    <xf numFmtId="164" fontId="18" fillId="3" borderId="2" xfId="4" applyFont="1" applyFill="1" applyBorder="1" applyAlignment="1">
      <alignment horizontal="right" vertical="center"/>
    </xf>
    <xf numFmtId="0" fontId="18" fillId="0" borderId="0" xfId="0" applyFont="1"/>
    <xf numFmtId="164" fontId="18" fillId="3" borderId="2" xfId="5" applyFont="1" applyFill="1" applyBorder="1" applyAlignment="1">
      <alignment horizontal="right" vertical="center"/>
    </xf>
    <xf numFmtId="0" fontId="18" fillId="3" borderId="0" xfId="3" applyFont="1" applyFill="1" applyBorder="1" applyAlignment="1">
      <alignment vertical="center"/>
    </xf>
    <xf numFmtId="164" fontId="18" fillId="3" borderId="0" xfId="4" applyFont="1" applyFill="1" applyBorder="1" applyAlignment="1">
      <alignment horizontal="right" vertical="center"/>
    </xf>
    <xf numFmtId="0" fontId="27" fillId="3" borderId="2" xfId="3" applyFont="1" applyFill="1" applyBorder="1" applyAlignment="1">
      <alignment vertical="center"/>
    </xf>
    <xf numFmtId="165" fontId="27" fillId="3" borderId="2" xfId="1" applyNumberFormat="1" applyFont="1" applyFill="1" applyBorder="1" applyAlignment="1">
      <alignment horizontal="right" vertical="center"/>
    </xf>
    <xf numFmtId="0" fontId="27" fillId="0" borderId="0" xfId="0" applyFont="1"/>
    <xf numFmtId="0" fontId="18" fillId="0" borderId="10" xfId="2" applyFont="1" applyFill="1" applyBorder="1" applyAlignment="1" applyProtection="1">
      <alignment horizontal="left" vertical="center" indent="1"/>
      <protection hidden="1"/>
    </xf>
    <xf numFmtId="0" fontId="28" fillId="0" borderId="10" xfId="0" applyFont="1" applyBorder="1"/>
    <xf numFmtId="0" fontId="29" fillId="0" borderId="0" xfId="0" applyFont="1"/>
    <xf numFmtId="164" fontId="18" fillId="0" borderId="0" xfId="4" applyFont="1" applyAlignment="1">
      <alignment horizontal="right" vertical="center"/>
    </xf>
    <xf numFmtId="164" fontId="18" fillId="4" borderId="0" xfId="4" applyFont="1" applyFill="1" applyAlignment="1">
      <alignment horizontal="right" vertical="center"/>
    </xf>
    <xf numFmtId="164" fontId="18" fillId="0" borderId="0" xfId="6" applyFont="1" applyBorder="1" applyAlignment="1">
      <alignment horizontal="right" vertical="center"/>
    </xf>
    <xf numFmtId="164" fontId="18" fillId="0" borderId="0" xfId="4" applyFont="1" applyBorder="1" applyAlignment="1">
      <alignment horizontal="right" vertical="center"/>
    </xf>
    <xf numFmtId="164" fontId="18" fillId="4" borderId="0" xfId="6" applyFont="1" applyFill="1" applyBorder="1" applyAlignment="1">
      <alignment horizontal="right" vertical="center"/>
    </xf>
    <xf numFmtId="164" fontId="18" fillId="4" borderId="0" xfId="4" applyFont="1" applyFill="1" applyBorder="1" applyAlignment="1">
      <alignment horizontal="right" vertical="center"/>
    </xf>
    <xf numFmtId="166" fontId="27" fillId="3" borderId="2" xfId="1" applyNumberFormat="1" applyFont="1" applyFill="1" applyBorder="1" applyAlignment="1">
      <alignment horizontal="right" vertical="center"/>
    </xf>
    <xf numFmtId="0" fontId="30" fillId="0" borderId="3" xfId="3" applyFont="1" applyFill="1" applyBorder="1" applyAlignment="1">
      <alignment vertical="center"/>
    </xf>
    <xf numFmtId="9" fontId="27" fillId="0" borderId="0" xfId="3" applyNumberFormat="1" applyFont="1" applyFill="1" applyBorder="1" applyAlignment="1">
      <alignment vertical="center"/>
    </xf>
    <xf numFmtId="9" fontId="27" fillId="0" borderId="0" xfId="3" applyNumberFormat="1" applyFont="1" applyFill="1" applyBorder="1" applyAlignment="1">
      <alignment horizontal="right" vertical="center"/>
    </xf>
    <xf numFmtId="165" fontId="27" fillId="0" borderId="0" xfId="3" applyNumberFormat="1" applyFont="1" applyFill="1" applyBorder="1" applyAlignment="1">
      <alignment horizontal="right" vertical="center"/>
    </xf>
    <xf numFmtId="164" fontId="18" fillId="5" borderId="0" xfId="4" applyFont="1" applyFill="1" applyAlignment="1">
      <alignment horizontal="right" vertical="center"/>
    </xf>
    <xf numFmtId="164" fontId="18" fillId="6" borderId="0" xfId="4" applyFont="1" applyFill="1" applyAlignment="1">
      <alignment horizontal="right" vertical="center"/>
    </xf>
    <xf numFmtId="164" fontId="18" fillId="3" borderId="0" xfId="5" applyFont="1" applyFill="1" applyBorder="1" applyAlignment="1">
      <alignment horizontal="right" vertical="center"/>
    </xf>
    <xf numFmtId="0" fontId="31" fillId="0" borderId="10" xfId="0" applyFont="1" applyBorder="1"/>
    <xf numFmtId="0" fontId="18" fillId="7" borderId="0" xfId="3" applyFont="1" applyFill="1" applyBorder="1" applyAlignment="1">
      <alignment horizontal="left" vertical="center" indent="2"/>
    </xf>
    <xf numFmtId="164" fontId="8" fillId="7" borderId="0" xfId="4" applyFont="1" applyFill="1" applyAlignment="1">
      <alignment horizontal="right" vertical="center"/>
    </xf>
    <xf numFmtId="0" fontId="8" fillId="6" borderId="0" xfId="0" applyFont="1" applyFill="1"/>
    <xf numFmtId="0" fontId="20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 wrapText="1"/>
    </xf>
    <xf numFmtId="0" fontId="33" fillId="0" borderId="0" xfId="0" applyFont="1"/>
    <xf numFmtId="0" fontId="34" fillId="0" borderId="0" xfId="0" applyFont="1" applyAlignment="1">
      <alignment horizontal="center" vertical="center" wrapText="1"/>
    </xf>
    <xf numFmtId="164" fontId="8" fillId="0" borderId="0" xfId="0" applyNumberFormat="1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18" fillId="6" borderId="0" xfId="0" applyFont="1" applyFill="1"/>
    <xf numFmtId="0" fontId="18" fillId="6" borderId="0" xfId="3" applyFont="1" applyFill="1" applyBorder="1" applyAlignment="1">
      <alignment vertical="center"/>
    </xf>
    <xf numFmtId="164" fontId="18" fillId="6" borderId="0" xfId="5" applyFont="1" applyFill="1" applyBorder="1" applyAlignment="1">
      <alignment horizontal="right" vertical="center"/>
    </xf>
    <xf numFmtId="164" fontId="8" fillId="6" borderId="0" xfId="0" applyNumberFormat="1" applyFont="1" applyFill="1"/>
    <xf numFmtId="166" fontId="27" fillId="6" borderId="0" xfId="1" applyNumberFormat="1" applyFont="1" applyFill="1" applyBorder="1" applyAlignment="1">
      <alignment horizontal="right" vertical="center"/>
    </xf>
    <xf numFmtId="167" fontId="8" fillId="7" borderId="0" xfId="4" applyNumberFormat="1" applyFont="1" applyFill="1" applyAlignment="1">
      <alignment horizontal="right" vertical="center"/>
    </xf>
    <xf numFmtId="0" fontId="18" fillId="6" borderId="0" xfId="3" applyFont="1" applyFill="1" applyBorder="1" applyAlignment="1">
      <alignment horizontal="left" vertical="center" wrapText="1"/>
    </xf>
    <xf numFmtId="0" fontId="18" fillId="0" borderId="0" xfId="0" applyFont="1" applyAlignment="1">
      <alignment wrapText="1"/>
    </xf>
    <xf numFmtId="164" fontId="8" fillId="6" borderId="0" xfId="4" applyFont="1" applyFill="1" applyAlignment="1">
      <alignment horizontal="right" vertical="center"/>
    </xf>
    <xf numFmtId="0" fontId="33" fillId="6" borderId="0" xfId="0" applyFont="1" applyFill="1"/>
    <xf numFmtId="0" fontId="38" fillId="0" borderId="0" xfId="0" applyFont="1" applyAlignment="1">
      <alignment wrapText="1"/>
    </xf>
    <xf numFmtId="0" fontId="38" fillId="0" borderId="0" xfId="0" applyFont="1"/>
    <xf numFmtId="164" fontId="39" fillId="4" borderId="0" xfId="4" applyFont="1" applyFill="1" applyAlignment="1">
      <alignment horizontal="right" vertical="center"/>
    </xf>
  </cellXfs>
  <cellStyles count="8">
    <cellStyle name="formula" xfId="5" xr:uid="{00000000-0005-0000-0000-000000000000}"/>
    <cellStyle name="heading" xfId="7" xr:uid="{00000000-0005-0000-0000-000001000000}"/>
    <cellStyle name="input_hist" xfId="4" xr:uid="{00000000-0005-0000-0000-000003000000}"/>
    <cellStyle name="link" xfId="6" xr:uid="{00000000-0005-0000-0000-000004000000}"/>
    <cellStyle name="Normal 3 2" xfId="3" xr:uid="{00000000-0005-0000-0000-000006000000}"/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28E1B9"/>
      <color rgb="FFB5DDF0"/>
      <color rgb="FFFF8266"/>
      <color rgb="FFD4F9F1"/>
      <color rgb="FF87E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66675</xdr:rowOff>
    </xdr:from>
    <xdr:to>
      <xdr:col>1</xdr:col>
      <xdr:colOff>28575</xdr:colOff>
      <xdr:row>3</xdr:row>
      <xdr:rowOff>95250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57175"/>
          <a:ext cx="1705831" cy="438150"/>
        </a:xfrm>
        <a:prstGeom prst="rect">
          <a:avLst/>
        </a:prstGeom>
      </xdr:spPr>
    </xdr:pic>
    <xdr:clientData/>
  </xdr:twoCellAnchor>
  <xdr:twoCellAnchor editAs="oneCell">
    <xdr:from>
      <xdr:col>1</xdr:col>
      <xdr:colOff>1657350</xdr:colOff>
      <xdr:row>11</xdr:row>
      <xdr:rowOff>0</xdr:rowOff>
    </xdr:from>
    <xdr:to>
      <xdr:col>5</xdr:col>
      <xdr:colOff>534618</xdr:colOff>
      <xdr:row>20</xdr:row>
      <xdr:rowOff>133350</xdr:rowOff>
    </xdr:to>
    <xdr:pic>
      <xdr:nvPicPr>
        <xdr:cNvPr id="11" name="Рисунок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24050" y="2514599"/>
          <a:ext cx="3944568" cy="19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2294249</xdr:colOff>
      <xdr:row>1</xdr:row>
      <xdr:rowOff>95251</xdr:rowOff>
    </xdr:from>
    <xdr:to>
      <xdr:col>5</xdr:col>
      <xdr:colOff>342900</xdr:colOff>
      <xdr:row>3</xdr:row>
      <xdr:rowOff>77942</xdr:rowOff>
    </xdr:to>
    <xdr:pic>
      <xdr:nvPicPr>
        <xdr:cNvPr id="12" name="Graphic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rcRect/>
        <a:stretch/>
      </xdr:blipFill>
      <xdr:spPr>
        <a:xfrm>
          <a:off x="2560949" y="304801"/>
          <a:ext cx="3115951" cy="449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63499</xdr:rowOff>
    </xdr:from>
    <xdr:to>
      <xdr:col>0</xdr:col>
      <xdr:colOff>225425</xdr:colOff>
      <xdr:row>2</xdr:row>
      <xdr:rowOff>88894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63499"/>
          <a:ext cx="0" cy="422270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0</xdr:row>
      <xdr:rowOff>63499</xdr:rowOff>
    </xdr:from>
    <xdr:to>
      <xdr:col>0</xdr:col>
      <xdr:colOff>225425</xdr:colOff>
      <xdr:row>3</xdr:row>
      <xdr:rowOff>1052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63499"/>
          <a:ext cx="0" cy="507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63499</xdr:rowOff>
    </xdr:from>
    <xdr:to>
      <xdr:col>0</xdr:col>
      <xdr:colOff>222250</xdr:colOff>
      <xdr:row>3</xdr:row>
      <xdr:rowOff>85719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63499"/>
          <a:ext cx="1277408" cy="3270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63499</xdr:rowOff>
    </xdr:from>
    <xdr:to>
      <xdr:col>0</xdr:col>
      <xdr:colOff>222250</xdr:colOff>
      <xdr:row>3</xdr:row>
      <xdr:rowOff>1052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63499"/>
          <a:ext cx="0" cy="507995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0</xdr:row>
      <xdr:rowOff>63499</xdr:rowOff>
    </xdr:from>
    <xdr:to>
      <xdr:col>0</xdr:col>
      <xdr:colOff>222250</xdr:colOff>
      <xdr:row>3</xdr:row>
      <xdr:rowOff>85719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63499"/>
          <a:ext cx="0" cy="5079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63499</xdr:rowOff>
    </xdr:from>
    <xdr:to>
      <xdr:col>0</xdr:col>
      <xdr:colOff>222250</xdr:colOff>
      <xdr:row>2</xdr:row>
      <xdr:rowOff>9519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63499"/>
          <a:ext cx="0" cy="346070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0</xdr:row>
      <xdr:rowOff>63499</xdr:rowOff>
    </xdr:from>
    <xdr:to>
      <xdr:col>0</xdr:col>
      <xdr:colOff>222250</xdr:colOff>
      <xdr:row>2</xdr:row>
      <xdr:rowOff>85719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63499"/>
          <a:ext cx="0" cy="4222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63499</xdr:rowOff>
    </xdr:from>
    <xdr:to>
      <xdr:col>0</xdr:col>
      <xdr:colOff>222250</xdr:colOff>
      <xdr:row>1</xdr:row>
      <xdr:rowOff>133344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63499"/>
          <a:ext cx="0" cy="269870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0</xdr:row>
      <xdr:rowOff>63499</xdr:rowOff>
    </xdr:from>
    <xdr:to>
      <xdr:col>0</xdr:col>
      <xdr:colOff>222250</xdr:colOff>
      <xdr:row>2</xdr:row>
      <xdr:rowOff>9519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63499"/>
          <a:ext cx="0" cy="346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workbookViewId="0">
      <selection activeCell="B7" sqref="B7"/>
    </sheetView>
  </sheetViews>
  <sheetFormatPr defaultColWidth="0" defaultRowHeight="0" customHeight="1" zeroHeight="1"/>
  <cols>
    <col min="1" max="1" width="3.5" style="39" customWidth="1"/>
    <col min="2" max="2" width="38" style="37" customWidth="1"/>
    <col min="3" max="8" width="9.5" style="37" customWidth="1"/>
    <col min="9" max="9" width="3.25" style="41" customWidth="1"/>
    <col min="10" max="16384" width="7" style="38" hidden="1"/>
  </cols>
  <sheetData>
    <row r="1" spans="1:9" ht="15.75" thickBot="1">
      <c r="A1" s="36"/>
      <c r="I1" s="37"/>
    </row>
    <row r="2" spans="1:9" ht="20.25">
      <c r="B2" s="43"/>
      <c r="C2" s="44"/>
      <c r="D2" s="44"/>
      <c r="E2" s="44"/>
      <c r="F2" s="44"/>
      <c r="G2" s="44"/>
      <c r="H2" s="45"/>
      <c r="I2" s="37"/>
    </row>
    <row r="3" spans="1:9" ht="15">
      <c r="B3" s="46"/>
      <c r="H3" s="47"/>
      <c r="I3" s="37"/>
    </row>
    <row r="4" spans="1:9" ht="15">
      <c r="A4" s="40"/>
      <c r="B4" s="48"/>
      <c r="C4" s="4"/>
      <c r="D4" s="4"/>
      <c r="E4" s="4"/>
      <c r="F4" s="4"/>
      <c r="G4" s="4"/>
      <c r="H4" s="49"/>
      <c r="I4" s="4"/>
    </row>
    <row r="5" spans="1:9" ht="15">
      <c r="A5" s="40"/>
      <c r="B5" s="50" t="s">
        <v>21</v>
      </c>
      <c r="C5" s="42"/>
      <c r="D5" s="42"/>
      <c r="E5" s="42"/>
      <c r="F5" s="42"/>
      <c r="G5" s="42"/>
      <c r="H5" s="51"/>
      <c r="I5" s="4"/>
    </row>
    <row r="6" spans="1:9" ht="15">
      <c r="B6" s="52"/>
      <c r="H6" s="47"/>
      <c r="I6" s="37"/>
    </row>
    <row r="7" spans="1:9" ht="15">
      <c r="B7" s="69" t="s">
        <v>109</v>
      </c>
      <c r="H7" s="47"/>
      <c r="I7" s="37"/>
    </row>
    <row r="8" spans="1:9" ht="15">
      <c r="B8" s="69" t="s">
        <v>108</v>
      </c>
      <c r="H8" s="47"/>
      <c r="I8" s="37"/>
    </row>
    <row r="9" spans="1:9" ht="15">
      <c r="B9" s="69" t="s">
        <v>22</v>
      </c>
      <c r="H9" s="47"/>
      <c r="I9" s="37"/>
    </row>
    <row r="10" spans="1:9" ht="15">
      <c r="B10" s="69" t="s">
        <v>88</v>
      </c>
      <c r="H10" s="47"/>
      <c r="I10" s="37"/>
    </row>
    <row r="11" spans="1:9" ht="15">
      <c r="B11" s="69" t="s">
        <v>89</v>
      </c>
      <c r="H11" s="47"/>
      <c r="I11" s="37"/>
    </row>
    <row r="12" spans="1:9" ht="15">
      <c r="B12" s="70"/>
      <c r="H12" s="47"/>
      <c r="I12" s="37"/>
    </row>
    <row r="13" spans="1:9" ht="15">
      <c r="B13" s="46"/>
      <c r="H13" s="47"/>
      <c r="I13" s="37"/>
    </row>
    <row r="14" spans="1:9" ht="15">
      <c r="B14" s="46"/>
      <c r="H14" s="47"/>
      <c r="I14" s="37"/>
    </row>
    <row r="15" spans="1:9" ht="15">
      <c r="B15" s="46"/>
      <c r="H15" s="47"/>
      <c r="I15" s="37"/>
    </row>
    <row r="16" spans="1:9" ht="15">
      <c r="B16" s="53"/>
      <c r="H16" s="47"/>
      <c r="I16" s="37"/>
    </row>
    <row r="17" spans="2:9" ht="15">
      <c r="B17" s="53"/>
      <c r="H17" s="47"/>
      <c r="I17" s="37"/>
    </row>
    <row r="18" spans="2:9" ht="15">
      <c r="B18" s="46"/>
      <c r="H18" s="47"/>
      <c r="I18" s="37"/>
    </row>
    <row r="19" spans="2:9" ht="15">
      <c r="B19" s="46"/>
      <c r="H19" s="47"/>
      <c r="I19" s="37"/>
    </row>
    <row r="20" spans="2:9" ht="15.75">
      <c r="B20" s="86" t="s">
        <v>125</v>
      </c>
      <c r="H20" s="47"/>
    </row>
    <row r="21" spans="2:9" ht="15.75" customHeight="1" thickBot="1">
      <c r="B21" s="54"/>
      <c r="C21" s="55"/>
      <c r="D21" s="55"/>
      <c r="E21" s="55"/>
      <c r="F21" s="55"/>
      <c r="G21" s="55"/>
      <c r="H21" s="56"/>
    </row>
    <row r="22" spans="2:9" ht="15.75" customHeight="1"/>
    <row r="23" spans="2:9" ht="15.75" hidden="1" customHeight="1"/>
    <row r="24" spans="2:9" ht="15.75" hidden="1" customHeight="1"/>
    <row r="25" spans="2:9" ht="15.75" hidden="1" customHeight="1"/>
    <row r="26" spans="2:9" ht="15.75" hidden="1" customHeight="1"/>
    <row r="27" spans="2:9" ht="15.75" hidden="1" customHeight="1"/>
    <row r="28" spans="2:9" ht="15.75" hidden="1" customHeight="1"/>
    <row r="29" spans="2:9" ht="15.75" hidden="1" customHeight="1"/>
    <row r="30" spans="2:9" ht="15.75" hidden="1" customHeight="1"/>
    <row r="31" spans="2:9" ht="15.75" hidden="1" customHeight="1"/>
    <row r="32" spans="2:9" ht="15.75" hidden="1" customHeight="1"/>
    <row r="33" ht="15.75" hidden="1" customHeight="1"/>
    <row r="34" ht="15.75" hidden="1" customHeight="1"/>
    <row r="35" ht="15.75" hidden="1" customHeight="1"/>
    <row r="36" ht="15.75" hidden="1" customHeight="1"/>
    <row r="37" ht="15.75" hidden="1" customHeight="1"/>
    <row r="38" ht="15.75" hidden="1" customHeight="1"/>
    <row r="39" ht="15.75" hidden="1" customHeight="1" collapsed="1"/>
  </sheetData>
  <hyperlinks>
    <hyperlink ref="B7" location="ОПУ!A1" display="Отчет о прибыли и убытке" xr:uid="{00000000-0004-0000-0000-000000000000}"/>
    <hyperlink ref="B8" location="ОДДС!A1" display="Отчет о движении денежных средств" xr:uid="{00000000-0004-0000-0000-000001000000}"/>
    <hyperlink ref="B9" location="Баланс!A1" display="Баланс" xr:uid="{00000000-0004-0000-0000-000002000000}"/>
    <hyperlink ref="B10" location="EBITDA!A1" display="EBITDA" xr:uid="{00000000-0004-0000-0000-000003000000}"/>
    <hyperlink ref="B11" location="'Операционные метрики'!A1" display="Операционные метрики" xr:uid="{00000000-0004-0000-0000-00000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45"/>
  <sheetViews>
    <sheetView showGridLines="0" topLeftCell="C2" zoomScale="90" zoomScaleNormal="90" workbookViewId="0">
      <selection activeCell="B4" sqref="B4"/>
    </sheetView>
  </sheetViews>
  <sheetFormatPr defaultColWidth="9" defaultRowHeight="12.75" zeroHeight="1"/>
  <cols>
    <col min="1" max="1" width="3.25" style="1" customWidth="1"/>
    <col min="2" max="2" width="104.375" style="1" customWidth="1"/>
    <col min="3" max="4" width="11.625" style="1" customWidth="1"/>
    <col min="5" max="5" width="10.625" style="1" customWidth="1"/>
    <col min="6" max="7" width="11.625" style="1" customWidth="1"/>
    <col min="8" max="8" width="3.375" style="1" customWidth="1"/>
    <col min="9" max="9" width="11.625" style="1" customWidth="1"/>
    <col min="10" max="10" width="3.375" style="1" customWidth="1"/>
    <col min="11" max="11" width="11.625" style="1" customWidth="1"/>
    <col min="12" max="12" width="4.125" style="1" customWidth="1"/>
    <col min="13" max="13" width="9.625" style="1" customWidth="1"/>
    <col min="14" max="14" width="11.625" style="1" customWidth="1"/>
    <col min="15" max="15" width="14.25" style="1" customWidth="1"/>
    <col min="16" max="16" width="3.375" style="1" customWidth="1"/>
    <col min="17" max="17" width="6" style="1" customWidth="1"/>
    <col min="18" max="22" width="9" style="1" customWidth="1"/>
    <col min="23" max="23" width="8.75" style="1" customWidth="1"/>
    <col min="24" max="24" width="6.25" style="1" customWidth="1"/>
    <col min="25" max="16383" width="9" style="1"/>
    <col min="16384" max="16384" width="3.875" style="1" hidden="1" customWidth="1"/>
  </cols>
  <sheetData>
    <row r="1" spans="1:15"/>
    <row r="2" spans="1:15">
      <c r="B2" s="10" t="s">
        <v>74</v>
      </c>
      <c r="C2" s="11"/>
      <c r="E2" s="57" t="s">
        <v>21</v>
      </c>
      <c r="F2" s="57"/>
      <c r="G2" s="57"/>
      <c r="I2" s="12"/>
      <c r="K2" s="12"/>
    </row>
    <row r="3" spans="1:15">
      <c r="B3" s="2"/>
      <c r="C3" s="3"/>
    </row>
    <row r="4" spans="1:15" ht="39">
      <c r="C4" s="108" t="s">
        <v>143</v>
      </c>
      <c r="D4" s="108" t="s">
        <v>143</v>
      </c>
      <c r="E4" s="108" t="s">
        <v>144</v>
      </c>
      <c r="F4" s="108" t="s">
        <v>144</v>
      </c>
      <c r="G4" s="108" t="s">
        <v>145</v>
      </c>
      <c r="H4" s="109"/>
      <c r="I4" s="108" t="s">
        <v>146</v>
      </c>
      <c r="J4" s="108"/>
      <c r="K4" s="108" t="s">
        <v>147</v>
      </c>
    </row>
    <row r="5" spans="1:15">
      <c r="A5" s="4"/>
      <c r="B5" s="17" t="s">
        <v>4</v>
      </c>
      <c r="C5" s="18">
        <v>2020</v>
      </c>
      <c r="D5" s="18">
        <v>2021</v>
      </c>
      <c r="E5" s="91" t="s">
        <v>134</v>
      </c>
      <c r="F5" s="90">
        <v>2023</v>
      </c>
      <c r="G5" s="18" t="s">
        <v>136</v>
      </c>
      <c r="I5" s="18" t="s">
        <v>2</v>
      </c>
      <c r="K5" s="18" t="s">
        <v>87</v>
      </c>
      <c r="O5" s="93"/>
    </row>
    <row r="6" spans="1:15" ht="14.25" customHeight="1" thickBot="1">
      <c r="B6" s="79" t="s">
        <v>59</v>
      </c>
      <c r="C6" s="26"/>
      <c r="D6" s="26"/>
      <c r="E6" s="27"/>
      <c r="F6" s="27"/>
      <c r="G6" s="27"/>
      <c r="I6" s="27"/>
      <c r="K6" s="27"/>
    </row>
    <row r="7" spans="1:15" ht="14.25" customHeight="1" thickBot="1">
      <c r="B7" s="60" t="s">
        <v>60</v>
      </c>
      <c r="C7" s="63">
        <f>SUM(C8:C13)</f>
        <v>11192</v>
      </c>
      <c r="D7" s="63">
        <f>SUM(D8:D13)</f>
        <v>18126</v>
      </c>
      <c r="E7" s="63">
        <f>SUM(E8:E13)</f>
        <v>17867</v>
      </c>
      <c r="F7" s="63">
        <f>SUM(F8:F13)</f>
        <v>25908</v>
      </c>
      <c r="G7" s="63">
        <f>SUM(G8:G13)</f>
        <v>31909</v>
      </c>
      <c r="H7" s="62"/>
      <c r="I7" s="63">
        <f>SUM(I8:I13)</f>
        <v>19040</v>
      </c>
      <c r="J7" s="62"/>
      <c r="K7" s="63">
        <f>SUM(K8:K13)</f>
        <v>23395</v>
      </c>
      <c r="L7" s="62"/>
    </row>
    <row r="8" spans="1:15">
      <c r="B8" s="14" t="s">
        <v>61</v>
      </c>
      <c r="C8" s="72">
        <v>148</v>
      </c>
      <c r="D8" s="72">
        <v>2907</v>
      </c>
      <c r="E8" s="72">
        <v>5343</v>
      </c>
      <c r="F8" s="72">
        <v>9193</v>
      </c>
      <c r="G8" s="72">
        <v>11396</v>
      </c>
      <c r="H8" s="62"/>
      <c r="I8" s="72">
        <v>6426</v>
      </c>
      <c r="J8" s="62"/>
      <c r="K8" s="72">
        <v>7899</v>
      </c>
      <c r="L8" s="62"/>
    </row>
    <row r="9" spans="1:15">
      <c r="B9" s="31" t="s">
        <v>62</v>
      </c>
      <c r="C9" s="73">
        <v>9931</v>
      </c>
      <c r="D9" s="73">
        <v>14688</v>
      </c>
      <c r="E9" s="73">
        <v>10969</v>
      </c>
      <c r="F9" s="73">
        <v>15702</v>
      </c>
      <c r="G9" s="73">
        <v>19379</v>
      </c>
      <c r="H9" s="62"/>
      <c r="I9" s="73">
        <v>11558</v>
      </c>
      <c r="J9" s="62"/>
      <c r="K9" s="73">
        <v>14469</v>
      </c>
      <c r="L9" s="62"/>
    </row>
    <row r="10" spans="1:15">
      <c r="B10" s="14" t="s">
        <v>63</v>
      </c>
      <c r="C10" s="72">
        <v>263</v>
      </c>
      <c r="D10" s="72">
        <v>321</v>
      </c>
      <c r="E10" s="72">
        <v>482</v>
      </c>
      <c r="F10" s="72">
        <v>463</v>
      </c>
      <c r="G10" s="72">
        <v>411</v>
      </c>
      <c r="H10" s="62"/>
      <c r="I10" s="72">
        <v>467</v>
      </c>
      <c r="J10" s="62"/>
      <c r="K10" s="72">
        <v>447</v>
      </c>
      <c r="L10" s="62"/>
    </row>
    <row r="11" spans="1:15">
      <c r="B11" s="31" t="s">
        <v>126</v>
      </c>
      <c r="C11" s="73">
        <v>0</v>
      </c>
      <c r="D11" s="73">
        <v>0</v>
      </c>
      <c r="E11" s="73">
        <v>39</v>
      </c>
      <c r="F11" s="73">
        <v>39</v>
      </c>
      <c r="G11" s="73">
        <v>39</v>
      </c>
      <c r="H11" s="62"/>
      <c r="I11" s="73">
        <v>0</v>
      </c>
      <c r="J11" s="62"/>
      <c r="K11" s="73">
        <v>0</v>
      </c>
      <c r="L11" s="62"/>
    </row>
    <row r="12" spans="1:15">
      <c r="B12" s="14" t="s">
        <v>64</v>
      </c>
      <c r="C12" s="72">
        <v>849</v>
      </c>
      <c r="D12" s="72">
        <v>209</v>
      </c>
      <c r="E12" s="72">
        <v>1034</v>
      </c>
      <c r="F12" s="72">
        <v>212</v>
      </c>
      <c r="G12" s="72">
        <v>182</v>
      </c>
      <c r="H12" s="62"/>
      <c r="I12" s="72">
        <v>587</v>
      </c>
      <c r="J12" s="62"/>
      <c r="K12" s="72">
        <v>340</v>
      </c>
      <c r="L12" s="62"/>
    </row>
    <row r="13" spans="1:15">
      <c r="B13" s="31" t="s">
        <v>65</v>
      </c>
      <c r="C13" s="73">
        <v>1</v>
      </c>
      <c r="D13" s="73">
        <v>1</v>
      </c>
      <c r="E13" s="73" t="s">
        <v>127</v>
      </c>
      <c r="F13" s="73">
        <v>299</v>
      </c>
      <c r="G13" s="73">
        <v>502</v>
      </c>
      <c r="H13" s="62"/>
      <c r="I13" s="73">
        <v>2</v>
      </c>
      <c r="J13" s="62"/>
      <c r="K13" s="73">
        <v>240</v>
      </c>
      <c r="L13" s="62"/>
    </row>
    <row r="14" spans="1:15" ht="14.25" customHeight="1" thickBot="1">
      <c r="B14" s="60" t="s">
        <v>66</v>
      </c>
      <c r="C14" s="63">
        <f>SUM(C15:C19)</f>
        <v>1181</v>
      </c>
      <c r="D14" s="63">
        <f>SUM(D15:D19)</f>
        <v>1539</v>
      </c>
      <c r="E14" s="63">
        <f>SUM(E15:E19)</f>
        <v>2257</v>
      </c>
      <c r="F14" s="63">
        <f>SUM(F15:F19)</f>
        <v>10517</v>
      </c>
      <c r="G14" s="63">
        <f>SUM(G15:G19)</f>
        <v>5212</v>
      </c>
      <c r="H14" s="62"/>
      <c r="I14" s="63">
        <f>SUM(I15:I19)</f>
        <v>6392</v>
      </c>
      <c r="J14" s="62"/>
      <c r="K14" s="63">
        <f>SUM(K15:K19)</f>
        <v>9545</v>
      </c>
      <c r="L14" s="62"/>
    </row>
    <row r="15" spans="1:15">
      <c r="B15" s="14" t="s">
        <v>75</v>
      </c>
      <c r="C15" s="72">
        <v>14</v>
      </c>
      <c r="D15" s="72">
        <v>52</v>
      </c>
      <c r="E15" s="72">
        <v>382</v>
      </c>
      <c r="F15" s="72">
        <v>690</v>
      </c>
      <c r="G15" s="72">
        <v>853</v>
      </c>
      <c r="H15" s="62"/>
      <c r="I15" s="72">
        <v>134</v>
      </c>
      <c r="J15" s="62"/>
      <c r="K15" s="72">
        <v>180</v>
      </c>
      <c r="L15" s="62"/>
    </row>
    <row r="16" spans="1:15">
      <c r="B16" s="31" t="s">
        <v>111</v>
      </c>
      <c r="C16" s="73">
        <v>108</v>
      </c>
      <c r="D16" s="73">
        <v>179</v>
      </c>
      <c r="E16" s="73">
        <v>263</v>
      </c>
      <c r="F16" s="73">
        <v>301</v>
      </c>
      <c r="G16" s="73">
        <v>294</v>
      </c>
      <c r="H16" s="62"/>
      <c r="I16" s="73">
        <v>323</v>
      </c>
      <c r="J16" s="62"/>
      <c r="K16" s="73">
        <v>352</v>
      </c>
      <c r="L16" s="62"/>
      <c r="O16" s="92"/>
    </row>
    <row r="17" spans="1:21">
      <c r="B17" s="14" t="s">
        <v>128</v>
      </c>
      <c r="C17" s="72">
        <v>0</v>
      </c>
      <c r="D17" s="72">
        <v>0</v>
      </c>
      <c r="E17" s="72">
        <v>5</v>
      </c>
      <c r="F17" s="72">
        <v>8</v>
      </c>
      <c r="G17" s="72">
        <v>5</v>
      </c>
      <c r="H17" s="62"/>
      <c r="I17" s="72">
        <v>0</v>
      </c>
      <c r="J17" s="62"/>
      <c r="K17" s="72">
        <v>0</v>
      </c>
      <c r="L17" s="62"/>
    </row>
    <row r="18" spans="1:21">
      <c r="B18" s="31" t="s">
        <v>76</v>
      </c>
      <c r="C18" s="73">
        <v>19</v>
      </c>
      <c r="D18" s="73">
        <v>275</v>
      </c>
      <c r="E18" s="73">
        <v>826</v>
      </c>
      <c r="F18" s="73">
        <v>8322</v>
      </c>
      <c r="G18" s="73">
        <v>3045</v>
      </c>
      <c r="H18" s="62"/>
      <c r="I18" s="73">
        <v>4850</v>
      </c>
      <c r="J18" s="62"/>
      <c r="K18" s="73">
        <v>7820</v>
      </c>
      <c r="L18" s="62"/>
    </row>
    <row r="19" spans="1:21">
      <c r="B19" s="14" t="s">
        <v>77</v>
      </c>
      <c r="C19" s="72">
        <v>1040</v>
      </c>
      <c r="D19" s="72">
        <v>1033</v>
      </c>
      <c r="E19" s="72">
        <v>781</v>
      </c>
      <c r="F19" s="72">
        <v>1196</v>
      </c>
      <c r="G19" s="72">
        <v>1015</v>
      </c>
      <c r="H19" s="62"/>
      <c r="I19" s="72">
        <v>1085</v>
      </c>
      <c r="J19" s="62"/>
      <c r="K19" s="72">
        <v>1193</v>
      </c>
      <c r="L19" s="62"/>
      <c r="O19" s="62"/>
    </row>
    <row r="20" spans="1:21">
      <c r="B20" s="34" t="s">
        <v>67</v>
      </c>
      <c r="C20" s="32">
        <f>SUM(C14,C7)</f>
        <v>12373</v>
      </c>
      <c r="D20" s="32">
        <f>SUM(D14,D7)</f>
        <v>19665</v>
      </c>
      <c r="E20" s="32">
        <f>SUM(E14,E7)</f>
        <v>20124</v>
      </c>
      <c r="F20" s="32">
        <f>SUM(F14,F7)</f>
        <v>36425</v>
      </c>
      <c r="G20" s="32">
        <f>SUM(G14,G7)</f>
        <v>37121</v>
      </c>
      <c r="I20" s="32">
        <f>SUM(I14,I7)</f>
        <v>25432</v>
      </c>
      <c r="K20" s="32">
        <f>SUM(K14,K7)</f>
        <v>32940</v>
      </c>
      <c r="O20" s="62"/>
    </row>
    <row r="21" spans="1:21" ht="14.25" customHeight="1" thickBot="1">
      <c r="B21" s="79" t="s">
        <v>68</v>
      </c>
      <c r="C21" s="26"/>
      <c r="D21" s="26"/>
      <c r="E21" s="27"/>
      <c r="F21" s="27"/>
      <c r="G21" s="27"/>
      <c r="I21" s="27"/>
      <c r="K21" s="27"/>
      <c r="O21" s="62"/>
    </row>
    <row r="22" spans="1:21" s="62" customFormat="1" ht="14.25" customHeight="1" thickBot="1">
      <c r="A22" s="1"/>
      <c r="B22" s="60" t="s">
        <v>69</v>
      </c>
      <c r="C22" s="63">
        <f>SUM(C23:C28)</f>
        <v>-2330</v>
      </c>
      <c r="D22" s="63">
        <f>SUM(D23:D28)</f>
        <v>3284</v>
      </c>
      <c r="E22" s="63">
        <f>SUM(E23:E29)</f>
        <v>3035</v>
      </c>
      <c r="F22" s="63">
        <f>SUM(F23:F29)</f>
        <v>2576</v>
      </c>
      <c r="G22" s="63">
        <f>SUM(G23:G29)</f>
        <v>6879</v>
      </c>
      <c r="I22" s="63">
        <f>SUM(I23:I28)</f>
        <v>3520</v>
      </c>
      <c r="K22" s="63">
        <f>SUM(K23:K28)</f>
        <v>4197</v>
      </c>
      <c r="Q22" s="1"/>
      <c r="R22" s="1"/>
      <c r="S22" s="1"/>
      <c r="T22" s="1"/>
      <c r="U22" s="1"/>
    </row>
    <row r="23" spans="1:21" s="62" customFormat="1">
      <c r="A23" s="1"/>
      <c r="B23" s="14" t="s">
        <v>78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I23" s="72">
        <v>0</v>
      </c>
      <c r="K23" s="72">
        <v>0</v>
      </c>
      <c r="Q23" s="1"/>
      <c r="R23" s="1"/>
      <c r="S23" s="1"/>
      <c r="T23" s="1"/>
      <c r="U23" s="1"/>
    </row>
    <row r="24" spans="1:21" s="62" customFormat="1">
      <c r="A24" s="1"/>
      <c r="B24" s="31" t="s">
        <v>79</v>
      </c>
      <c r="C24" s="73">
        <v>1351</v>
      </c>
      <c r="D24" s="73">
        <v>3574</v>
      </c>
      <c r="E24" s="73">
        <v>0</v>
      </c>
      <c r="F24" s="73">
        <v>0</v>
      </c>
      <c r="G24" s="73">
        <v>0</v>
      </c>
      <c r="I24" s="73">
        <v>0</v>
      </c>
      <c r="K24" s="73">
        <v>0</v>
      </c>
      <c r="Q24" s="1"/>
      <c r="R24" s="1"/>
      <c r="S24" s="1"/>
      <c r="T24" s="1"/>
      <c r="U24" s="1"/>
    </row>
    <row r="25" spans="1:21" s="98" customFormat="1">
      <c r="A25" s="89"/>
      <c r="B25" s="58" t="s">
        <v>137</v>
      </c>
      <c r="C25" s="84"/>
      <c r="D25" s="84"/>
      <c r="E25" s="84"/>
      <c r="F25" s="84">
        <v>0</v>
      </c>
      <c r="G25" s="84">
        <v>3754</v>
      </c>
      <c r="I25" s="84"/>
      <c r="K25" s="84"/>
      <c r="Q25" s="89"/>
      <c r="R25" s="89"/>
      <c r="S25" s="89"/>
      <c r="T25" s="89"/>
      <c r="U25" s="89"/>
    </row>
    <row r="26" spans="1:21" s="62" customFormat="1">
      <c r="A26" s="1"/>
      <c r="B26" s="31" t="s">
        <v>142</v>
      </c>
      <c r="C26" s="73">
        <v>3102</v>
      </c>
      <c r="D26" s="73">
        <v>6822</v>
      </c>
      <c r="E26" s="73">
        <v>10350</v>
      </c>
      <c r="F26" s="73">
        <v>10350</v>
      </c>
      <c r="G26" s="73">
        <v>10376</v>
      </c>
      <c r="I26" s="73">
        <v>8557</v>
      </c>
      <c r="K26" s="73">
        <v>8557</v>
      </c>
      <c r="O26" s="92"/>
      <c r="Q26" s="1"/>
      <c r="R26" s="1"/>
      <c r="S26" s="1"/>
      <c r="T26" s="1"/>
      <c r="U26" s="1"/>
    </row>
    <row r="27" spans="1:21" s="98" customFormat="1">
      <c r="A27" s="89"/>
      <c r="B27" s="58" t="s">
        <v>129</v>
      </c>
      <c r="C27" s="84">
        <v>0</v>
      </c>
      <c r="D27" s="84">
        <v>0</v>
      </c>
      <c r="E27" s="84">
        <v>0</v>
      </c>
      <c r="F27" s="84">
        <v>-2381</v>
      </c>
      <c r="G27" s="84">
        <v>-2381</v>
      </c>
      <c r="I27" s="84">
        <v>0</v>
      </c>
      <c r="K27" s="84">
        <v>0</v>
      </c>
      <c r="Q27" s="89"/>
      <c r="R27" s="89"/>
      <c r="S27" s="89"/>
      <c r="T27" s="89"/>
      <c r="U27" s="89"/>
    </row>
    <row r="28" spans="1:21" s="62" customFormat="1">
      <c r="A28" s="1"/>
      <c r="B28" s="31" t="s">
        <v>80</v>
      </c>
      <c r="C28" s="73">
        <v>-6783</v>
      </c>
      <c r="D28" s="73">
        <v>-7112</v>
      </c>
      <c r="E28" s="73">
        <v>-7313</v>
      </c>
      <c r="F28" s="73">
        <v>-5391</v>
      </c>
      <c r="G28" s="73">
        <v>-4870</v>
      </c>
      <c r="I28" s="73">
        <v>-5037</v>
      </c>
      <c r="K28" s="73">
        <v>-4360</v>
      </c>
      <c r="Q28" s="1"/>
      <c r="R28" s="1"/>
      <c r="S28" s="1"/>
      <c r="T28" s="1"/>
      <c r="U28" s="1"/>
    </row>
    <row r="29" spans="1:21" s="98" customFormat="1">
      <c r="A29" s="89"/>
      <c r="B29" s="58" t="s">
        <v>130</v>
      </c>
      <c r="C29" s="84">
        <v>0</v>
      </c>
      <c r="D29" s="84">
        <v>0</v>
      </c>
      <c r="E29" s="84">
        <v>-2</v>
      </c>
      <c r="F29" s="84">
        <v>-2</v>
      </c>
      <c r="G29" s="72">
        <v>0</v>
      </c>
      <c r="I29" s="84">
        <v>0</v>
      </c>
      <c r="K29" s="84">
        <v>0</v>
      </c>
      <c r="Q29" s="89"/>
      <c r="R29" s="89"/>
      <c r="S29" s="89"/>
      <c r="T29" s="89"/>
      <c r="U29" s="89"/>
    </row>
    <row r="30" spans="1:21" s="62" customFormat="1" ht="14.25" customHeight="1" thickBot="1">
      <c r="A30" s="1"/>
      <c r="B30" s="60" t="s">
        <v>70</v>
      </c>
      <c r="C30" s="63">
        <f>SUM(C31:C33)</f>
        <v>4952</v>
      </c>
      <c r="D30" s="63">
        <f>SUM(D31:D33)</f>
        <v>4718</v>
      </c>
      <c r="E30" s="63">
        <f t="shared" ref="E30" si="0">SUM(E31:E33)</f>
        <v>3791</v>
      </c>
      <c r="F30" s="63">
        <f>SUM(F31:F33)</f>
        <v>17277</v>
      </c>
      <c r="G30" s="63">
        <f>SUM(G31:G33)</f>
        <v>21750</v>
      </c>
      <c r="I30" s="63">
        <f>SUM(I31:I33)</f>
        <v>9154</v>
      </c>
      <c r="K30" s="63">
        <f>SUM(K31:K33)</f>
        <v>15618</v>
      </c>
      <c r="Q30" s="1"/>
      <c r="R30" s="1"/>
      <c r="S30" s="1"/>
      <c r="T30" s="1"/>
      <c r="U30" s="1"/>
    </row>
    <row r="31" spans="1:21" s="62" customFormat="1">
      <c r="A31" s="1"/>
      <c r="B31" s="14" t="s">
        <v>47</v>
      </c>
      <c r="C31" s="72">
        <v>0</v>
      </c>
      <c r="D31" s="72">
        <v>0</v>
      </c>
      <c r="E31" s="72">
        <v>654</v>
      </c>
      <c r="F31" s="72">
        <v>9557</v>
      </c>
      <c r="G31" s="72">
        <v>10045</v>
      </c>
      <c r="I31" s="72">
        <v>5099</v>
      </c>
      <c r="K31" s="72">
        <v>9548</v>
      </c>
      <c r="Q31" s="1"/>
      <c r="R31" s="1"/>
      <c r="S31" s="1"/>
      <c r="T31" s="1"/>
      <c r="U31" s="1"/>
    </row>
    <row r="32" spans="1:21" s="62" customFormat="1">
      <c r="A32" s="1"/>
      <c r="B32" s="31" t="s">
        <v>112</v>
      </c>
      <c r="C32" s="73">
        <v>4952</v>
      </c>
      <c r="D32" s="73">
        <v>4718</v>
      </c>
      <c r="E32" s="73">
        <v>3134</v>
      </c>
      <c r="F32" s="73">
        <v>7711</v>
      </c>
      <c r="G32" s="73">
        <v>11589</v>
      </c>
      <c r="I32" s="73">
        <v>4055</v>
      </c>
      <c r="K32" s="73">
        <v>6070</v>
      </c>
      <c r="Q32" s="1"/>
      <c r="R32" s="1"/>
      <c r="S32" s="1"/>
      <c r="T32" s="1"/>
      <c r="U32" s="1"/>
    </row>
    <row r="33" spans="1:21" s="62" customFormat="1">
      <c r="A33" s="1"/>
      <c r="B33" s="14" t="s">
        <v>81</v>
      </c>
      <c r="C33" s="72">
        <v>0</v>
      </c>
      <c r="D33" s="72">
        <v>0</v>
      </c>
      <c r="E33" s="72">
        <v>3</v>
      </c>
      <c r="F33" s="72">
        <v>9</v>
      </c>
      <c r="G33" s="72">
        <v>116</v>
      </c>
      <c r="I33" s="72">
        <v>0</v>
      </c>
      <c r="K33" s="72">
        <v>0</v>
      </c>
      <c r="Q33" s="1"/>
      <c r="R33" s="1"/>
      <c r="S33" s="1"/>
      <c r="T33" s="1"/>
      <c r="U33" s="1"/>
    </row>
    <row r="34" spans="1:21" s="62" customFormat="1" ht="14.25" customHeight="1" thickBot="1">
      <c r="A34" s="1"/>
      <c r="B34" s="60" t="s">
        <v>71</v>
      </c>
      <c r="C34" s="63">
        <f>SUM(C35:C41)</f>
        <v>9751</v>
      </c>
      <c r="D34" s="63">
        <f>SUM(D35:D41)</f>
        <v>11663</v>
      </c>
      <c r="E34" s="63">
        <f>SUM(E35:E41)</f>
        <v>13298</v>
      </c>
      <c r="F34" s="63">
        <f>SUM(F35:F41)</f>
        <v>16572</v>
      </c>
      <c r="G34" s="63">
        <f>SUM(G35:G41)</f>
        <v>8492</v>
      </c>
      <c r="I34" s="63">
        <f>SUM(I35:I41)</f>
        <v>12758</v>
      </c>
      <c r="K34" s="63">
        <f>SUM(K35:K41)</f>
        <v>13125</v>
      </c>
      <c r="Q34" s="1"/>
      <c r="R34" s="1"/>
      <c r="S34" s="1"/>
      <c r="T34" s="1"/>
      <c r="U34" s="1"/>
    </row>
    <row r="35" spans="1:21" s="62" customFormat="1">
      <c r="A35" s="1"/>
      <c r="B35" s="14" t="s">
        <v>47</v>
      </c>
      <c r="C35" s="72">
        <v>5727</v>
      </c>
      <c r="D35" s="72">
        <v>5527</v>
      </c>
      <c r="E35" s="72">
        <v>7053</v>
      </c>
      <c r="F35" s="72">
        <v>7405</v>
      </c>
      <c r="G35" s="72">
        <v>1631</v>
      </c>
      <c r="I35" s="72">
        <v>6827</v>
      </c>
      <c r="K35" s="72">
        <v>6973</v>
      </c>
      <c r="Q35" s="1"/>
      <c r="R35" s="1"/>
      <c r="S35" s="1"/>
      <c r="T35" s="1"/>
      <c r="U35" s="1"/>
    </row>
    <row r="36" spans="1:21" s="62" customFormat="1">
      <c r="A36" s="1"/>
      <c r="B36" s="31" t="s">
        <v>112</v>
      </c>
      <c r="C36" s="73">
        <v>3071</v>
      </c>
      <c r="D36" s="73">
        <v>4928</v>
      </c>
      <c r="E36" s="73">
        <v>5022</v>
      </c>
      <c r="F36" s="73">
        <v>5083</v>
      </c>
      <c r="G36" s="73">
        <v>4678</v>
      </c>
      <c r="I36" s="73">
        <v>4910</v>
      </c>
      <c r="K36" s="73">
        <v>5111</v>
      </c>
      <c r="Q36" s="1"/>
      <c r="R36" s="1"/>
      <c r="S36" s="1"/>
      <c r="T36" s="1"/>
      <c r="U36" s="1"/>
    </row>
    <row r="37" spans="1:21" s="62" customFormat="1">
      <c r="A37" s="1"/>
      <c r="B37" s="14" t="s">
        <v>82</v>
      </c>
      <c r="C37" s="72">
        <v>674</v>
      </c>
      <c r="D37" s="72">
        <v>887</v>
      </c>
      <c r="E37" s="72">
        <v>693</v>
      </c>
      <c r="F37" s="72">
        <v>3293</v>
      </c>
      <c r="G37" s="72">
        <v>1360</v>
      </c>
      <c r="I37" s="72">
        <v>500</v>
      </c>
      <c r="K37" s="72">
        <v>631</v>
      </c>
      <c r="O37" s="92"/>
      <c r="Q37" s="1"/>
      <c r="R37" s="1"/>
      <c r="S37" s="1"/>
      <c r="T37" s="1"/>
      <c r="U37" s="1"/>
    </row>
    <row r="38" spans="1:21" s="62" customFormat="1">
      <c r="A38" s="1"/>
      <c r="B38" s="31" t="s">
        <v>83</v>
      </c>
      <c r="C38" s="73">
        <v>1</v>
      </c>
      <c r="D38" s="73">
        <v>1</v>
      </c>
      <c r="E38" s="73">
        <v>0</v>
      </c>
      <c r="F38" s="73">
        <v>0</v>
      </c>
      <c r="G38" s="73">
        <v>0</v>
      </c>
      <c r="I38" s="73">
        <v>0</v>
      </c>
      <c r="K38" s="73">
        <v>0</v>
      </c>
      <c r="Q38" s="1"/>
      <c r="R38" s="1"/>
      <c r="S38" s="1"/>
      <c r="T38" s="1"/>
      <c r="U38" s="1"/>
    </row>
    <row r="39" spans="1:21" s="62" customFormat="1">
      <c r="A39" s="1"/>
      <c r="B39" s="14" t="s">
        <v>84</v>
      </c>
      <c r="C39" s="72">
        <v>48</v>
      </c>
      <c r="D39" s="72">
        <v>142</v>
      </c>
      <c r="E39" s="72">
        <v>89</v>
      </c>
      <c r="F39" s="72">
        <v>80</v>
      </c>
      <c r="G39" s="72">
        <v>112</v>
      </c>
      <c r="I39" s="72">
        <v>72</v>
      </c>
      <c r="K39" s="72">
        <v>86</v>
      </c>
      <c r="Q39" s="1"/>
      <c r="R39" s="1"/>
      <c r="S39" s="1"/>
      <c r="T39" s="1"/>
      <c r="U39" s="1"/>
    </row>
    <row r="40" spans="1:21" s="62" customFormat="1">
      <c r="A40" s="1"/>
      <c r="B40" s="31" t="s">
        <v>85</v>
      </c>
      <c r="C40" s="73">
        <v>4</v>
      </c>
      <c r="D40" s="73">
        <v>38</v>
      </c>
      <c r="E40" s="73">
        <v>68</v>
      </c>
      <c r="F40" s="73">
        <v>89</v>
      </c>
      <c r="G40" s="73">
        <v>116</v>
      </c>
      <c r="I40" s="73">
        <v>90</v>
      </c>
      <c r="K40" s="73">
        <v>103</v>
      </c>
      <c r="Q40" s="1"/>
      <c r="R40" s="1"/>
      <c r="S40" s="1"/>
      <c r="T40" s="1"/>
      <c r="U40" s="1"/>
    </row>
    <row r="41" spans="1:21" s="62" customFormat="1">
      <c r="A41" s="1"/>
      <c r="B41" s="14" t="s">
        <v>86</v>
      </c>
      <c r="C41" s="72">
        <v>226</v>
      </c>
      <c r="D41" s="72">
        <v>140</v>
      </c>
      <c r="E41" s="72">
        <v>373</v>
      </c>
      <c r="F41" s="72">
        <v>622</v>
      </c>
      <c r="G41" s="72">
        <v>595</v>
      </c>
      <c r="I41" s="72">
        <v>359</v>
      </c>
      <c r="K41" s="72">
        <v>221</v>
      </c>
      <c r="Q41" s="1"/>
      <c r="R41" s="1"/>
      <c r="S41" s="1"/>
      <c r="T41" s="1"/>
      <c r="U41" s="1"/>
    </row>
    <row r="42" spans="1:21" s="62" customFormat="1">
      <c r="A42" s="1"/>
      <c r="B42" s="34" t="s">
        <v>72</v>
      </c>
      <c r="C42" s="83">
        <f>SUM(C30,C34)</f>
        <v>14703</v>
      </c>
      <c r="D42" s="83">
        <f>SUM(D30,D34)</f>
        <v>16381</v>
      </c>
      <c r="E42" s="83">
        <f>SUM(E30,E34)</f>
        <v>17089</v>
      </c>
      <c r="F42" s="83">
        <f>SUM(F30,F34)</f>
        <v>33849</v>
      </c>
      <c r="G42" s="83">
        <f>SUM(G30,G34)</f>
        <v>30242</v>
      </c>
      <c r="I42" s="83">
        <f>SUM(I30,I34)</f>
        <v>21912</v>
      </c>
      <c r="K42" s="83">
        <f>SUM(K30,K34)</f>
        <v>28743</v>
      </c>
      <c r="Q42" s="1"/>
      <c r="R42" s="1"/>
      <c r="S42" s="1"/>
      <c r="T42" s="1"/>
      <c r="U42" s="1"/>
    </row>
    <row r="43" spans="1:21" s="62" customFormat="1">
      <c r="A43" s="1"/>
      <c r="B43" s="34" t="s">
        <v>73</v>
      </c>
      <c r="C43" s="83">
        <f>SUM(C22,C30,C34)</f>
        <v>12373</v>
      </c>
      <c r="D43" s="83">
        <f>SUM(D22,D30,D34)</f>
        <v>19665</v>
      </c>
      <c r="E43" s="83">
        <f>SUM(E22,E30,E34)</f>
        <v>20124</v>
      </c>
      <c r="F43" s="83">
        <f>SUM(F22,F30,F34)</f>
        <v>36425</v>
      </c>
      <c r="G43" s="83">
        <f>SUM(G22,G30,G34)</f>
        <v>37121</v>
      </c>
      <c r="I43" s="83">
        <f>SUM(I22,I30,I34)</f>
        <v>25432</v>
      </c>
      <c r="K43" s="83">
        <f>SUM(K22,K30,K34)</f>
        <v>32940</v>
      </c>
      <c r="Q43" s="1"/>
      <c r="R43" s="1"/>
      <c r="S43" s="1"/>
      <c r="T43" s="1"/>
      <c r="U43" s="1"/>
    </row>
    <row r="44" spans="1:21" s="98" customFormat="1">
      <c r="A44" s="89"/>
      <c r="B44" s="104"/>
      <c r="C44" s="84"/>
      <c r="D44" s="84"/>
      <c r="E44" s="84"/>
      <c r="F44" s="84"/>
      <c r="G44" s="84"/>
      <c r="I44" s="84"/>
      <c r="K44" s="84"/>
      <c r="Q44" s="89"/>
      <c r="R44" s="89"/>
      <c r="S44" s="89"/>
      <c r="T44" s="89"/>
      <c r="U44" s="89"/>
    </row>
    <row r="45" spans="1:21" s="62" customFormat="1" ht="38.25">
      <c r="A45" s="1"/>
      <c r="B45" s="105" t="s">
        <v>135</v>
      </c>
    </row>
  </sheetData>
  <hyperlinks>
    <hyperlink ref="E2" location="Содержание!A1" display="Содержание" xr:uid="{00000000-0004-0000-03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6"/>
  <sheetViews>
    <sheetView showGridLines="0" topLeftCell="B15" zoomScaleNormal="100" workbookViewId="0">
      <selection activeCell="J7" sqref="J7"/>
    </sheetView>
  </sheetViews>
  <sheetFormatPr defaultColWidth="9" defaultRowHeight="12.75" zeroHeight="1" outlineLevelCol="1"/>
  <cols>
    <col min="1" max="1" width="3.25" style="1" customWidth="1"/>
    <col min="2" max="2" width="71.25" style="1" bestFit="1" customWidth="1"/>
    <col min="3" max="3" width="11.625" style="1" hidden="1" customWidth="1" outlineLevel="1"/>
    <col min="4" max="4" width="11.625" style="1" customWidth="1" collapsed="1"/>
    <col min="5" max="7" width="11.625" style="1" customWidth="1"/>
    <col min="8" max="8" width="3.375" style="1" customWidth="1"/>
    <col min="9" max="9" width="7.25" style="1" bestFit="1" customWidth="1"/>
    <col min="10" max="11" width="11.625" style="1" customWidth="1"/>
    <col min="12" max="12" width="3.375" style="1" customWidth="1"/>
    <col min="13" max="14" width="11.625" style="1" customWidth="1"/>
    <col min="15" max="15" width="3.625" style="1" customWidth="1"/>
    <col min="16" max="16" width="7.125" style="1" customWidth="1"/>
    <col min="17" max="17" width="11.625" style="1" customWidth="1"/>
    <col min="18" max="18" width="3.375" style="1" customWidth="1"/>
    <col min="19" max="27" width="9" style="1" customWidth="1"/>
    <col min="28" max="16384" width="9" style="1"/>
  </cols>
  <sheetData>
    <row r="1" spans="1:22"/>
    <row r="2" spans="1:22">
      <c r="B2" s="71" t="s">
        <v>5</v>
      </c>
      <c r="C2" s="10"/>
      <c r="D2" s="11"/>
      <c r="G2" s="57" t="s">
        <v>21</v>
      </c>
      <c r="I2" s="11"/>
      <c r="J2" s="12"/>
      <c r="K2" s="12"/>
      <c r="M2" s="11"/>
      <c r="N2" s="12"/>
    </row>
    <row r="3" spans="1:22">
      <c r="B3" s="2"/>
      <c r="C3" s="2"/>
      <c r="D3" s="3"/>
    </row>
    <row r="4" spans="1:22">
      <c r="D4" s="13"/>
      <c r="E4" s="13"/>
      <c r="F4" s="13"/>
      <c r="G4" s="13"/>
      <c r="I4" s="13"/>
      <c r="J4" s="13"/>
      <c r="K4" s="13"/>
      <c r="M4" s="13"/>
      <c r="N4" s="13"/>
    </row>
    <row r="5" spans="1:22">
      <c r="A5" s="4"/>
      <c r="B5" s="17" t="s">
        <v>4</v>
      </c>
      <c r="C5" s="18">
        <v>2019</v>
      </c>
      <c r="D5" s="18">
        <v>2020</v>
      </c>
      <c r="E5" s="18">
        <v>2021</v>
      </c>
      <c r="F5" s="91" t="s">
        <v>134</v>
      </c>
      <c r="G5" s="90">
        <v>2023</v>
      </c>
      <c r="I5" s="18" t="s">
        <v>3</v>
      </c>
      <c r="J5" s="18" t="s">
        <v>138</v>
      </c>
      <c r="K5" s="18" t="s">
        <v>136</v>
      </c>
      <c r="M5" s="18" t="s">
        <v>0</v>
      </c>
      <c r="N5" s="18" t="s">
        <v>1</v>
      </c>
    </row>
    <row r="6" spans="1:22">
      <c r="B6" s="64" t="s">
        <v>6</v>
      </c>
      <c r="C6" s="64">
        <v>4574</v>
      </c>
      <c r="D6" s="65">
        <v>6252</v>
      </c>
      <c r="E6" s="65">
        <v>12436</v>
      </c>
      <c r="F6" s="65">
        <v>15717</v>
      </c>
      <c r="G6" s="65">
        <v>20880</v>
      </c>
      <c r="H6" s="62"/>
      <c r="I6" s="65">
        <v>6895</v>
      </c>
      <c r="J6" s="65">
        <v>8651</v>
      </c>
      <c r="K6" s="65">
        <v>12664</v>
      </c>
      <c r="L6" s="62"/>
      <c r="M6" s="65">
        <v>11129</v>
      </c>
      <c r="N6" s="65">
        <v>14537</v>
      </c>
      <c r="O6" s="62"/>
      <c r="U6" s="94"/>
      <c r="V6" s="94"/>
    </row>
    <row r="7" spans="1:22" s="5" customFormat="1" ht="13.5" thickBot="1">
      <c r="B7" s="66" t="s">
        <v>99</v>
      </c>
      <c r="C7" s="66"/>
      <c r="D7" s="67">
        <f>D6/C6-1</f>
        <v>0.36685614341932671</v>
      </c>
      <c r="E7" s="67">
        <f t="shared" ref="E7" si="0">E6/D6-1</f>
        <v>0.98912348048624432</v>
      </c>
      <c r="F7" s="67" t="s">
        <v>100</v>
      </c>
      <c r="G7" s="67">
        <f>G6/F6-1</f>
        <v>0.3284978049246039</v>
      </c>
      <c r="H7" s="68"/>
      <c r="I7" s="67" t="s">
        <v>100</v>
      </c>
      <c r="J7" s="67" t="s">
        <v>100</v>
      </c>
      <c r="K7" s="67">
        <f>K6/J6-1</f>
        <v>0.4638770084383308</v>
      </c>
      <c r="L7" s="68"/>
      <c r="M7" s="67" t="s">
        <v>100</v>
      </c>
      <c r="N7" s="67">
        <f>N6/M6-1</f>
        <v>0.30622697457094072</v>
      </c>
      <c r="O7" s="68"/>
      <c r="S7" s="1"/>
      <c r="T7" s="1"/>
      <c r="U7" s="94"/>
      <c r="V7" s="94"/>
    </row>
    <row r="8" spans="1:22">
      <c r="B8" s="14" t="s">
        <v>7</v>
      </c>
      <c r="C8" s="14"/>
      <c r="D8" s="72">
        <v>6104</v>
      </c>
      <c r="E8" s="72">
        <v>12002</v>
      </c>
      <c r="F8" s="72">
        <v>15124</v>
      </c>
      <c r="G8" s="72">
        <v>19867</v>
      </c>
      <c r="H8" s="62"/>
      <c r="I8" s="72">
        <v>6653</v>
      </c>
      <c r="J8" s="72">
        <v>8201</v>
      </c>
      <c r="K8" s="72">
        <v>12142</v>
      </c>
      <c r="L8" s="62"/>
      <c r="M8" s="72">
        <v>10681</v>
      </c>
      <c r="N8" s="72">
        <v>13673</v>
      </c>
      <c r="U8" s="94"/>
      <c r="V8" s="94"/>
    </row>
    <row r="9" spans="1:22">
      <c r="B9" s="22" t="s">
        <v>8</v>
      </c>
      <c r="C9" s="22"/>
      <c r="D9" s="73">
        <v>148</v>
      </c>
      <c r="E9" s="73">
        <v>434</v>
      </c>
      <c r="F9" s="73">
        <v>593</v>
      </c>
      <c r="G9" s="73">
        <v>1013</v>
      </c>
      <c r="H9" s="62"/>
      <c r="I9" s="73">
        <v>242</v>
      </c>
      <c r="J9" s="73">
        <v>450</v>
      </c>
      <c r="K9" s="73">
        <v>522</v>
      </c>
      <c r="L9" s="62"/>
      <c r="M9" s="73">
        <v>448</v>
      </c>
      <c r="N9" s="73">
        <v>864</v>
      </c>
      <c r="U9" s="94"/>
      <c r="V9" s="94"/>
    </row>
    <row r="10" spans="1:22">
      <c r="B10" s="16" t="s">
        <v>9</v>
      </c>
      <c r="C10" s="16"/>
      <c r="D10" s="72">
        <v>-6316</v>
      </c>
      <c r="E10" s="72">
        <v>-9365</v>
      </c>
      <c r="F10" s="72">
        <v>-10709</v>
      </c>
      <c r="G10" s="72">
        <v>-13424</v>
      </c>
      <c r="H10" s="62"/>
      <c r="I10" s="72">
        <v>-5253</v>
      </c>
      <c r="J10" s="72">
        <v>-5561</v>
      </c>
      <c r="K10" s="72">
        <v>-8994</v>
      </c>
      <c r="L10" s="62"/>
      <c r="M10" s="72">
        <v>-7995</v>
      </c>
      <c r="N10" s="72">
        <v>-9614</v>
      </c>
      <c r="U10" s="94"/>
      <c r="V10" s="94"/>
    </row>
    <row r="11" spans="1:22">
      <c r="B11" s="64" t="s">
        <v>10</v>
      </c>
      <c r="C11" s="64"/>
      <c r="D11" s="65">
        <f>SUM(D6,D10)</f>
        <v>-64</v>
      </c>
      <c r="E11" s="65">
        <f>SUM(E6,E10)</f>
        <v>3071</v>
      </c>
      <c r="F11" s="65">
        <f>SUM(F6,F10)</f>
        <v>5008</v>
      </c>
      <c r="G11" s="65">
        <f>SUM(G6,G10)</f>
        <v>7456</v>
      </c>
      <c r="H11" s="62"/>
      <c r="I11" s="65">
        <f>SUM(I6,I10)</f>
        <v>1642</v>
      </c>
      <c r="J11" s="65">
        <f>SUM(J6,J10)</f>
        <v>3090</v>
      </c>
      <c r="K11" s="65">
        <f>SUM(K6,K10)</f>
        <v>3670</v>
      </c>
      <c r="L11" s="62"/>
      <c r="M11" s="65">
        <f>SUM(M6,M10)</f>
        <v>3134</v>
      </c>
      <c r="N11" s="65">
        <f>SUM(N6,N10)</f>
        <v>4923</v>
      </c>
      <c r="U11" s="94"/>
      <c r="V11" s="94"/>
    </row>
    <row r="12" spans="1:22" s="5" customFormat="1" ht="13.5" thickBot="1">
      <c r="B12" s="66" t="s">
        <v>11</v>
      </c>
      <c r="C12" s="66"/>
      <c r="D12" s="67">
        <f>D11/D6</f>
        <v>-1.0236724248240563E-2</v>
      </c>
      <c r="E12" s="67">
        <f>E11/E6</f>
        <v>0.24694435509810228</v>
      </c>
      <c r="F12" s="67">
        <f>F11/F6</f>
        <v>0.31863587198574794</v>
      </c>
      <c r="G12" s="67">
        <f>G11/G6</f>
        <v>0.35708812260536399</v>
      </c>
      <c r="H12" s="68"/>
      <c r="I12" s="67">
        <f>I11/I6</f>
        <v>0.23814358230601884</v>
      </c>
      <c r="J12" s="67">
        <f>J11/J6</f>
        <v>0.35718414056178477</v>
      </c>
      <c r="K12" s="67">
        <f>K11/K6</f>
        <v>0.28979785217940618</v>
      </c>
      <c r="L12" s="68"/>
      <c r="M12" s="67">
        <f>M11/M6</f>
        <v>0.28160661335250248</v>
      </c>
      <c r="N12" s="67">
        <f>N11/N6</f>
        <v>0.33865309210978883</v>
      </c>
      <c r="S12" s="1"/>
      <c r="T12" s="1"/>
      <c r="U12" s="94"/>
      <c r="V12" s="94"/>
    </row>
    <row r="13" spans="1:22">
      <c r="B13" s="16" t="s">
        <v>12</v>
      </c>
      <c r="C13" s="16"/>
      <c r="D13" s="74">
        <v>-420</v>
      </c>
      <c r="E13" s="74">
        <v>-629</v>
      </c>
      <c r="F13" s="74">
        <v>-492</v>
      </c>
      <c r="G13" s="74">
        <v>-576</v>
      </c>
      <c r="H13" s="62"/>
      <c r="I13" s="74">
        <v>-233</v>
      </c>
      <c r="J13" s="75">
        <v>-262</v>
      </c>
      <c r="K13" s="75">
        <v>-462</v>
      </c>
      <c r="L13" s="62"/>
      <c r="M13" s="74">
        <v>-375</v>
      </c>
      <c r="N13" s="74">
        <v>-416</v>
      </c>
      <c r="U13" s="94"/>
      <c r="V13" s="94"/>
    </row>
    <row r="14" spans="1:22">
      <c r="B14" s="24" t="s">
        <v>13</v>
      </c>
      <c r="C14" s="24"/>
      <c r="D14" s="76">
        <v>-964</v>
      </c>
      <c r="E14" s="76">
        <v>-1428</v>
      </c>
      <c r="F14" s="76">
        <v>-1892</v>
      </c>
      <c r="G14" s="76">
        <v>-1989</v>
      </c>
      <c r="H14" s="62"/>
      <c r="I14" s="76">
        <v>-801</v>
      </c>
      <c r="J14" s="77">
        <v>-866</v>
      </c>
      <c r="K14" s="77">
        <v>-1262</v>
      </c>
      <c r="L14" s="62"/>
      <c r="M14" s="76">
        <v>-1191</v>
      </c>
      <c r="N14" s="76">
        <v>-1174</v>
      </c>
      <c r="U14" s="94"/>
      <c r="V14" s="94"/>
    </row>
    <row r="15" spans="1:22">
      <c r="B15" s="16" t="s">
        <v>14</v>
      </c>
      <c r="C15" s="16"/>
      <c r="D15" s="74">
        <v>652</v>
      </c>
      <c r="E15" s="74">
        <v>540</v>
      </c>
      <c r="F15" s="75">
        <v>518</v>
      </c>
      <c r="G15" s="74">
        <v>476</v>
      </c>
      <c r="H15" s="62"/>
      <c r="I15" s="74">
        <v>141</v>
      </c>
      <c r="J15" s="75">
        <v>138</v>
      </c>
      <c r="K15" s="75">
        <v>243</v>
      </c>
      <c r="L15" s="62"/>
      <c r="M15" s="74">
        <v>195</v>
      </c>
      <c r="N15" s="75">
        <v>199</v>
      </c>
      <c r="U15" s="94"/>
      <c r="V15" s="94"/>
    </row>
    <row r="16" spans="1:22">
      <c r="B16" s="24" t="s">
        <v>15</v>
      </c>
      <c r="C16" s="24"/>
      <c r="D16" s="76">
        <v>-137</v>
      </c>
      <c r="E16" s="76">
        <v>-156</v>
      </c>
      <c r="F16" s="77">
        <v>-159</v>
      </c>
      <c r="G16" s="76">
        <v>-139</v>
      </c>
      <c r="H16" s="62"/>
      <c r="I16" s="76">
        <v>-37</v>
      </c>
      <c r="J16" s="77">
        <v>-49</v>
      </c>
      <c r="K16" s="77">
        <v>-66</v>
      </c>
      <c r="L16" s="62"/>
      <c r="M16" s="76">
        <v>-59</v>
      </c>
      <c r="N16" s="77">
        <v>-81</v>
      </c>
      <c r="U16" s="94"/>
      <c r="V16" s="94"/>
    </row>
    <row r="17" spans="2:22">
      <c r="B17" s="16" t="s">
        <v>16</v>
      </c>
      <c r="C17" s="16"/>
      <c r="D17" s="74">
        <v>10</v>
      </c>
      <c r="E17" s="74">
        <v>29</v>
      </c>
      <c r="F17" s="75">
        <v>88</v>
      </c>
      <c r="G17" s="74">
        <v>454</v>
      </c>
      <c r="H17" s="62"/>
      <c r="I17" s="74">
        <v>29</v>
      </c>
      <c r="J17" s="75">
        <v>50</v>
      </c>
      <c r="K17" s="75">
        <v>702</v>
      </c>
      <c r="L17" s="62"/>
      <c r="M17" s="74">
        <v>61</v>
      </c>
      <c r="N17" s="75">
        <v>180</v>
      </c>
      <c r="U17" s="94"/>
      <c r="V17" s="94"/>
    </row>
    <row r="18" spans="2:22">
      <c r="B18" s="24" t="s">
        <v>17</v>
      </c>
      <c r="C18" s="24"/>
      <c r="D18" s="76">
        <v>-2364</v>
      </c>
      <c r="E18" s="76">
        <v>-1804</v>
      </c>
      <c r="F18" s="77">
        <v>-2319</v>
      </c>
      <c r="G18" s="76">
        <v>-2917</v>
      </c>
      <c r="H18" s="62"/>
      <c r="I18" s="76">
        <v>-1016</v>
      </c>
      <c r="J18" s="77">
        <v>-1089</v>
      </c>
      <c r="K18" s="77">
        <v>-2047</v>
      </c>
      <c r="L18" s="62"/>
      <c r="M18" s="76">
        <v>-1542</v>
      </c>
      <c r="N18" s="77">
        <v>-1766</v>
      </c>
      <c r="U18" s="94"/>
      <c r="V18" s="94"/>
    </row>
    <row r="19" spans="2:22">
      <c r="B19" s="64" t="s">
        <v>148</v>
      </c>
      <c r="C19" s="64"/>
      <c r="D19" s="65">
        <f>SUM(D11,D13:D18)</f>
        <v>-3287</v>
      </c>
      <c r="E19" s="65">
        <f>SUM(E11,E13:E18)</f>
        <v>-377</v>
      </c>
      <c r="F19" s="65">
        <f>SUM(F11,F13:F18)</f>
        <v>752</v>
      </c>
      <c r="G19" s="65">
        <f>SUM(G11,G13:G18)</f>
        <v>2765</v>
      </c>
      <c r="H19" s="62"/>
      <c r="I19" s="65">
        <f>SUM(I11,I13:I18)</f>
        <v>-275</v>
      </c>
      <c r="J19" s="65">
        <f>SUM(J11,J13:J18)</f>
        <v>1012</v>
      </c>
      <c r="K19" s="65">
        <f>SUM(K11,K13:K18)</f>
        <v>778</v>
      </c>
      <c r="L19" s="62"/>
      <c r="M19" s="65">
        <f>SUM(M11,M13:M18)</f>
        <v>223</v>
      </c>
      <c r="N19" s="65">
        <f>SUM(N11,N13:N18)</f>
        <v>1865</v>
      </c>
      <c r="U19" s="94"/>
      <c r="V19" s="94"/>
    </row>
    <row r="20" spans="2:22" s="5" customFormat="1" ht="13.5" thickBot="1">
      <c r="B20" s="66" t="s">
        <v>18</v>
      </c>
      <c r="C20" s="66"/>
      <c r="D20" s="78">
        <f>D19/D6</f>
        <v>-0.52575175943698016</v>
      </c>
      <c r="E20" s="78">
        <f>E19/E6</f>
        <v>-3.0315213895143134E-2</v>
      </c>
      <c r="F20" s="78">
        <f>F19/F6</f>
        <v>4.7846281096901443E-2</v>
      </c>
      <c r="G20" s="78">
        <f>G19/G6</f>
        <v>0.13242337164750959</v>
      </c>
      <c r="H20" s="68"/>
      <c r="I20" s="78">
        <f>I19/I6</f>
        <v>-3.9883973894126179E-2</v>
      </c>
      <c r="J20" s="78">
        <f>J19/J6</f>
        <v>0.11698069587330945</v>
      </c>
      <c r="K20" s="78">
        <f>K19/K6</f>
        <v>6.1433986102337336E-2</v>
      </c>
      <c r="L20" s="68"/>
      <c r="M20" s="78">
        <f>M19/M6</f>
        <v>2.0037739239823882E-2</v>
      </c>
      <c r="N20" s="78">
        <f>N19/N6</f>
        <v>0.12829332049253628</v>
      </c>
      <c r="S20" s="1"/>
      <c r="T20" s="1"/>
      <c r="U20" s="94"/>
      <c r="V20" s="94"/>
    </row>
    <row r="21" spans="2:22">
      <c r="B21" s="16" t="s">
        <v>149</v>
      </c>
      <c r="C21" s="16"/>
      <c r="D21" s="75">
        <v>475</v>
      </c>
      <c r="E21" s="75">
        <v>-58</v>
      </c>
      <c r="F21" s="74">
        <v>56</v>
      </c>
      <c r="G21" s="74">
        <v>-837</v>
      </c>
      <c r="H21" s="62"/>
      <c r="I21" s="75">
        <v>-173</v>
      </c>
      <c r="J21" s="72">
        <v>-240</v>
      </c>
      <c r="K21" s="72">
        <v>-255</v>
      </c>
      <c r="L21" s="62"/>
      <c r="M21" s="74">
        <v>-132</v>
      </c>
      <c r="N21" s="74">
        <v>-462</v>
      </c>
      <c r="U21" s="94"/>
      <c r="V21" s="94"/>
    </row>
    <row r="22" spans="2:22" ht="14.25" customHeight="1" thickBot="1">
      <c r="B22" s="60" t="s">
        <v>150</v>
      </c>
      <c r="C22" s="60"/>
      <c r="D22" s="63">
        <f>SUM(D19,D21)</f>
        <v>-2812</v>
      </c>
      <c r="E22" s="63">
        <f>SUM(E19,E21)</f>
        <v>-435</v>
      </c>
      <c r="F22" s="63">
        <f>SUM(F19,F21)</f>
        <v>808</v>
      </c>
      <c r="G22" s="63">
        <f>SUM(G19,G21)</f>
        <v>1928</v>
      </c>
      <c r="H22" s="62"/>
      <c r="I22" s="63">
        <f>SUM(I19,I21)</f>
        <v>-448</v>
      </c>
      <c r="J22" s="63">
        <f>SUM(J19,J21)</f>
        <v>772</v>
      </c>
      <c r="K22" s="63">
        <f>SUM(K19,K21)</f>
        <v>523</v>
      </c>
      <c r="L22" s="62"/>
      <c r="M22" s="63">
        <f>SUM(M19,M21)</f>
        <v>91</v>
      </c>
      <c r="N22" s="63">
        <f>SUM(N19,N21)</f>
        <v>1403</v>
      </c>
      <c r="U22" s="94"/>
      <c r="V22" s="94"/>
    </row>
    <row r="23" spans="2:22" ht="14.25" customHeight="1">
      <c r="B23" s="16" t="s">
        <v>20</v>
      </c>
      <c r="C23" s="16"/>
      <c r="D23" s="75">
        <v>1295</v>
      </c>
      <c r="E23" s="75">
        <v>2329</v>
      </c>
      <c r="F23" s="75">
        <v>0</v>
      </c>
      <c r="G23" s="75">
        <v>0</v>
      </c>
      <c r="H23" s="62"/>
      <c r="I23" s="75">
        <v>0</v>
      </c>
      <c r="J23" s="75">
        <v>0</v>
      </c>
      <c r="K23" s="75">
        <v>0</v>
      </c>
      <c r="L23" s="62"/>
      <c r="M23" s="75">
        <v>0</v>
      </c>
      <c r="N23" s="75">
        <v>0</v>
      </c>
      <c r="U23" s="94"/>
      <c r="V23" s="94"/>
    </row>
    <row r="24" spans="2:22" ht="14.25" customHeight="1" thickBot="1">
      <c r="B24" s="60" t="s">
        <v>151</v>
      </c>
      <c r="C24" s="60"/>
      <c r="D24" s="63">
        <f>SUM(D22:D23)</f>
        <v>-1517</v>
      </c>
      <c r="E24" s="63">
        <f>SUM(E22:E23)</f>
        <v>1894</v>
      </c>
      <c r="F24" s="63">
        <f>SUM(F22:F23)</f>
        <v>808</v>
      </c>
      <c r="G24" s="63">
        <f>SUM(G22:G23)</f>
        <v>1928</v>
      </c>
      <c r="H24" s="62"/>
      <c r="I24" s="63">
        <f>SUM(I22:I23)</f>
        <v>-448</v>
      </c>
      <c r="J24" s="63">
        <f>SUM(J22:J23)</f>
        <v>772</v>
      </c>
      <c r="K24" s="63">
        <f>SUM(K22:K23)</f>
        <v>523</v>
      </c>
      <c r="L24" s="62"/>
      <c r="M24" s="63">
        <f>SUM(M22:M23)</f>
        <v>91</v>
      </c>
      <c r="N24" s="63">
        <f>SUM(N22:N23)</f>
        <v>1403</v>
      </c>
      <c r="U24" s="94"/>
      <c r="V24" s="94"/>
    </row>
    <row r="25" spans="2:22" s="89" customFormat="1" ht="45.95" customHeight="1">
      <c r="B25" s="105" t="s">
        <v>135</v>
      </c>
      <c r="C25" s="99"/>
      <c r="D25" s="100"/>
      <c r="E25" s="100"/>
      <c r="F25" s="100"/>
      <c r="G25" s="100"/>
      <c r="H25" s="98"/>
      <c r="I25" s="100"/>
      <c r="J25" s="100"/>
      <c r="K25" s="100"/>
      <c r="L25" s="98"/>
      <c r="M25" s="100"/>
      <c r="N25" s="100"/>
      <c r="U25" s="101"/>
      <c r="V25" s="101"/>
    </row>
    <row r="26" spans="2:22" ht="38.25">
      <c r="B26" s="105" t="s">
        <v>139</v>
      </c>
      <c r="C26" s="6"/>
      <c r="D26" s="7"/>
      <c r="E26" s="8"/>
      <c r="F26" s="8"/>
      <c r="G26" s="8"/>
      <c r="I26" s="9"/>
      <c r="J26" s="9"/>
      <c r="K26" s="9"/>
      <c r="M26" s="9"/>
      <c r="N26" s="9"/>
    </row>
  </sheetData>
  <hyperlinks>
    <hyperlink ref="G2" location="Содержание!A1" display="Содержание" xr:uid="{00000000-0004-0000-01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7"/>
  <sheetViews>
    <sheetView showGridLines="0" zoomScaleNormal="100" workbookViewId="0">
      <selection activeCell="B44" sqref="B44"/>
    </sheetView>
  </sheetViews>
  <sheetFormatPr defaultColWidth="9" defaultRowHeight="0" customHeight="1" zeroHeight="1"/>
  <cols>
    <col min="1" max="1" width="3.25" style="1" customWidth="1"/>
    <col min="2" max="2" width="104.375" style="1" bestFit="1" customWidth="1"/>
    <col min="3" max="5" width="11.625" style="1" customWidth="1"/>
    <col min="6" max="6" width="10.25" style="1" customWidth="1"/>
    <col min="7" max="7" width="3.375" style="1" customWidth="1"/>
    <col min="8" max="10" width="11.625" style="1" customWidth="1"/>
    <col min="11" max="11" width="3.375" style="1" customWidth="1"/>
    <col min="12" max="13" width="11.625" style="1" customWidth="1"/>
    <col min="14" max="14" width="3.375" style="1" customWidth="1"/>
    <col min="15" max="15" width="13.625" style="1" customWidth="1"/>
    <col min="16" max="16" width="8.75" style="1" customWidth="1"/>
    <col min="17" max="17" width="11.375" style="1" customWidth="1"/>
    <col min="18" max="26" width="9" style="1" customWidth="1"/>
    <col min="27" max="16384" width="9" style="1"/>
  </cols>
  <sheetData>
    <row r="1" spans="1:22" ht="12.75"/>
    <row r="2" spans="1:22" ht="12.75">
      <c r="B2" s="10" t="s">
        <v>23</v>
      </c>
      <c r="C2" s="11"/>
      <c r="F2" s="57" t="s">
        <v>21</v>
      </c>
      <c r="H2" s="11"/>
      <c r="I2" s="12"/>
      <c r="J2" s="12"/>
      <c r="L2" s="11"/>
      <c r="M2" s="12"/>
    </row>
    <row r="3" spans="1:22" ht="12.75">
      <c r="B3" s="2"/>
      <c r="C3" s="3"/>
    </row>
    <row r="4" spans="1:22" ht="12.75">
      <c r="C4" s="13"/>
      <c r="D4" s="13"/>
      <c r="E4" s="13"/>
      <c r="F4" s="13"/>
      <c r="H4" s="13"/>
      <c r="I4" s="13"/>
      <c r="J4" s="13"/>
      <c r="L4" s="13"/>
      <c r="M4" s="13"/>
    </row>
    <row r="5" spans="1:22" ht="12.75">
      <c r="A5" s="4"/>
      <c r="B5" s="59" t="s">
        <v>4</v>
      </c>
      <c r="C5" s="18">
        <v>2020</v>
      </c>
      <c r="D5" s="18">
        <v>2021</v>
      </c>
      <c r="E5" s="91" t="s">
        <v>134</v>
      </c>
      <c r="F5" s="90">
        <v>2023</v>
      </c>
      <c r="H5" s="18" t="s">
        <v>3</v>
      </c>
      <c r="I5" s="18" t="s">
        <v>138</v>
      </c>
      <c r="J5" s="18" t="s">
        <v>136</v>
      </c>
      <c r="L5" s="18" t="s">
        <v>0</v>
      </c>
      <c r="M5" s="18" t="s">
        <v>1</v>
      </c>
      <c r="Q5" s="93"/>
    </row>
    <row r="6" spans="1:22" ht="14.25" customHeight="1" thickBot="1">
      <c r="B6" s="25" t="s">
        <v>24</v>
      </c>
      <c r="C6" s="26"/>
      <c r="D6" s="26"/>
      <c r="E6" s="26"/>
      <c r="F6" s="26"/>
      <c r="H6" s="26"/>
      <c r="I6" s="27"/>
      <c r="J6" s="27"/>
      <c r="L6" s="26"/>
      <c r="M6" s="26"/>
    </row>
    <row r="7" spans="1:22" ht="14.25" customHeight="1" thickBot="1">
      <c r="B7" s="60" t="s">
        <v>150</v>
      </c>
      <c r="C7" s="63">
        <v>-2812</v>
      </c>
      <c r="D7" s="63">
        <v>-435</v>
      </c>
      <c r="E7" s="61">
        <v>808</v>
      </c>
      <c r="F7" s="63">
        <v>1928</v>
      </c>
      <c r="G7" s="62"/>
      <c r="H7" s="63">
        <v>-448</v>
      </c>
      <c r="I7" s="61">
        <v>772</v>
      </c>
      <c r="J7" s="61">
        <v>523</v>
      </c>
      <c r="K7" s="62"/>
      <c r="L7" s="63">
        <v>91</v>
      </c>
      <c r="M7" s="63">
        <v>1403</v>
      </c>
      <c r="N7" s="62"/>
      <c r="U7" s="94"/>
      <c r="V7" s="94"/>
    </row>
    <row r="8" spans="1:22" ht="12.75">
      <c r="B8" s="29" t="s">
        <v>121</v>
      </c>
      <c r="C8" s="28"/>
      <c r="D8" s="28"/>
      <c r="E8" s="15"/>
      <c r="F8" s="15"/>
      <c r="H8" s="15"/>
      <c r="I8" s="15"/>
      <c r="J8" s="15"/>
      <c r="L8" s="15"/>
      <c r="M8" s="15"/>
      <c r="U8" s="94"/>
      <c r="V8" s="94"/>
    </row>
    <row r="9" spans="1:22" ht="12.75">
      <c r="B9" s="31" t="s">
        <v>118</v>
      </c>
      <c r="C9" s="23">
        <v>-475</v>
      </c>
      <c r="D9" s="23">
        <v>58</v>
      </c>
      <c r="E9" s="23">
        <v>-56</v>
      </c>
      <c r="F9" s="23">
        <v>837</v>
      </c>
      <c r="H9" s="23">
        <v>173</v>
      </c>
      <c r="I9" s="23">
        <v>240</v>
      </c>
      <c r="J9" s="23">
        <v>255</v>
      </c>
      <c r="L9" s="23">
        <v>132</v>
      </c>
      <c r="M9" s="23">
        <v>462</v>
      </c>
      <c r="U9" s="94"/>
      <c r="V9" s="94"/>
    </row>
    <row r="10" spans="1:22" ht="12.75">
      <c r="B10" s="14" t="s">
        <v>25</v>
      </c>
      <c r="C10" s="15">
        <v>909</v>
      </c>
      <c r="D10" s="15">
        <v>1286</v>
      </c>
      <c r="E10" s="15">
        <v>996</v>
      </c>
      <c r="F10" s="15">
        <v>974</v>
      </c>
      <c r="H10" s="15">
        <v>475</v>
      </c>
      <c r="I10" s="15">
        <v>391</v>
      </c>
      <c r="J10" s="15">
        <v>592</v>
      </c>
      <c r="L10" s="15">
        <v>672</v>
      </c>
      <c r="M10" s="15">
        <v>767</v>
      </c>
      <c r="U10" s="94"/>
      <c r="V10" s="94"/>
    </row>
    <row r="11" spans="1:22" ht="12.75">
      <c r="B11" s="31" t="s">
        <v>26</v>
      </c>
      <c r="C11" s="23">
        <v>0</v>
      </c>
      <c r="D11" s="23">
        <v>96</v>
      </c>
      <c r="E11" s="23">
        <v>211</v>
      </c>
      <c r="F11" s="23">
        <v>290</v>
      </c>
      <c r="H11" s="23">
        <v>61</v>
      </c>
      <c r="I11" s="23">
        <v>111</v>
      </c>
      <c r="J11" s="23">
        <v>143</v>
      </c>
      <c r="L11" s="23">
        <v>62</v>
      </c>
      <c r="M11" s="23">
        <v>216</v>
      </c>
      <c r="U11" s="94"/>
      <c r="V11" s="94"/>
    </row>
    <row r="12" spans="1:22" ht="12.75">
      <c r="B12" s="14" t="s">
        <v>122</v>
      </c>
      <c r="C12" s="15">
        <v>-7</v>
      </c>
      <c r="D12" s="15">
        <v>22</v>
      </c>
      <c r="E12" s="15">
        <v>0</v>
      </c>
      <c r="F12" s="15">
        <v>0</v>
      </c>
      <c r="H12" s="15">
        <v>0</v>
      </c>
      <c r="I12" s="15">
        <v>0</v>
      </c>
      <c r="J12" s="15">
        <v>0</v>
      </c>
      <c r="L12" s="15">
        <v>0</v>
      </c>
      <c r="M12" s="15">
        <v>0</v>
      </c>
      <c r="U12" s="94"/>
      <c r="V12" s="94"/>
    </row>
    <row r="13" spans="1:22" ht="12.75">
      <c r="B13" s="31" t="s">
        <v>28</v>
      </c>
      <c r="C13" s="23">
        <v>-239</v>
      </c>
      <c r="D13" s="23">
        <v>-23</v>
      </c>
      <c r="E13" s="23">
        <v>0</v>
      </c>
      <c r="F13" s="23">
        <v>0</v>
      </c>
      <c r="H13" s="23">
        <v>0</v>
      </c>
      <c r="I13" s="23">
        <v>0</v>
      </c>
      <c r="J13" s="23">
        <v>0</v>
      </c>
      <c r="L13" s="23">
        <v>0</v>
      </c>
      <c r="M13" s="23">
        <v>0</v>
      </c>
      <c r="U13" s="94"/>
      <c r="V13" s="94"/>
    </row>
    <row r="14" spans="1:22" ht="12.75">
      <c r="B14" s="14" t="s">
        <v>29</v>
      </c>
      <c r="C14" s="15">
        <v>0</v>
      </c>
      <c r="D14" s="15">
        <v>14</v>
      </c>
      <c r="E14" s="15">
        <v>38</v>
      </c>
      <c r="F14" s="15">
        <v>62</v>
      </c>
      <c r="H14" s="15">
        <v>12</v>
      </c>
      <c r="I14" s="15">
        <v>23</v>
      </c>
      <c r="J14" s="15">
        <v>28</v>
      </c>
      <c r="L14" s="15">
        <v>18</v>
      </c>
      <c r="M14" s="15">
        <v>41</v>
      </c>
      <c r="U14" s="94"/>
      <c r="V14" s="94"/>
    </row>
    <row r="15" spans="1:22" ht="12.75">
      <c r="B15" s="31" t="s">
        <v>30</v>
      </c>
      <c r="C15" s="23">
        <v>37</v>
      </c>
      <c r="D15" s="23">
        <v>56</v>
      </c>
      <c r="E15" s="23">
        <v>40</v>
      </c>
      <c r="F15" s="23">
        <v>57</v>
      </c>
      <c r="H15" s="23">
        <v>23</v>
      </c>
      <c r="I15" s="23">
        <v>14</v>
      </c>
      <c r="J15" s="23">
        <v>26</v>
      </c>
      <c r="L15" s="23">
        <v>34</v>
      </c>
      <c r="M15" s="23">
        <v>26</v>
      </c>
      <c r="U15" s="94"/>
      <c r="V15" s="94"/>
    </row>
    <row r="16" spans="1:22" ht="12.75">
      <c r="B16" s="14" t="s">
        <v>31</v>
      </c>
      <c r="C16" s="15">
        <v>63</v>
      </c>
      <c r="D16" s="15">
        <v>134</v>
      </c>
      <c r="E16" s="15">
        <v>208</v>
      </c>
      <c r="F16" s="15">
        <v>301</v>
      </c>
      <c r="H16" s="15">
        <v>92</v>
      </c>
      <c r="I16" s="15">
        <v>141</v>
      </c>
      <c r="J16" s="15">
        <v>162</v>
      </c>
      <c r="L16" s="15">
        <v>148</v>
      </c>
      <c r="M16" s="15">
        <v>217</v>
      </c>
      <c r="U16" s="94"/>
      <c r="V16" s="94"/>
    </row>
    <row r="17" spans="2:24" ht="12.75">
      <c r="B17" s="31" t="s">
        <v>32</v>
      </c>
      <c r="C17" s="23">
        <v>72</v>
      </c>
      <c r="D17" s="23">
        <v>49</v>
      </c>
      <c r="E17" s="23">
        <v>137</v>
      </c>
      <c r="F17" s="23">
        <v>187</v>
      </c>
      <c r="H17" s="23">
        <v>65</v>
      </c>
      <c r="I17" s="23">
        <v>55</v>
      </c>
      <c r="J17" s="23">
        <v>90</v>
      </c>
      <c r="L17" s="23">
        <v>107</v>
      </c>
      <c r="M17" s="23">
        <v>89</v>
      </c>
      <c r="U17" s="94"/>
      <c r="V17" s="94"/>
    </row>
    <row r="18" spans="2:24" ht="12.75">
      <c r="B18" s="14" t="s">
        <v>57</v>
      </c>
      <c r="C18" s="15">
        <v>613</v>
      </c>
      <c r="D18" s="15">
        <v>698</v>
      </c>
      <c r="E18" s="15">
        <v>836</v>
      </c>
      <c r="F18" s="15">
        <v>1427</v>
      </c>
      <c r="H18" s="15">
        <v>359</v>
      </c>
      <c r="I18" s="15">
        <v>494</v>
      </c>
      <c r="J18" s="15">
        <v>755</v>
      </c>
      <c r="L18" s="15">
        <v>554</v>
      </c>
      <c r="M18" s="15">
        <v>849</v>
      </c>
      <c r="U18" s="94"/>
      <c r="V18" s="94"/>
    </row>
    <row r="19" spans="2:24" ht="12.75">
      <c r="B19" s="31" t="s">
        <v>152</v>
      </c>
      <c r="C19" s="23">
        <v>600</v>
      </c>
      <c r="D19" s="110"/>
      <c r="E19" s="110"/>
      <c r="F19" s="110"/>
      <c r="H19" s="110"/>
      <c r="I19" s="110"/>
      <c r="J19" s="110"/>
      <c r="L19" s="110"/>
      <c r="M19" s="110"/>
      <c r="U19" s="94"/>
      <c r="V19" s="94"/>
    </row>
    <row r="20" spans="2:24" ht="12.75">
      <c r="B20" s="14" t="s">
        <v>119</v>
      </c>
      <c r="C20" s="15">
        <v>1151</v>
      </c>
      <c r="D20" s="15">
        <v>1104</v>
      </c>
      <c r="E20" s="15">
        <v>1473</v>
      </c>
      <c r="F20" s="15">
        <v>1487</v>
      </c>
      <c r="H20" s="15">
        <v>654</v>
      </c>
      <c r="I20" s="15">
        <v>592</v>
      </c>
      <c r="J20" s="15">
        <v>1118</v>
      </c>
      <c r="L20" s="15">
        <v>983</v>
      </c>
      <c r="M20" s="15">
        <v>915</v>
      </c>
      <c r="U20" s="94"/>
      <c r="V20" s="94"/>
    </row>
    <row r="21" spans="2:24" ht="12.75">
      <c r="B21" s="31" t="s">
        <v>33</v>
      </c>
      <c r="C21" s="23">
        <v>-1</v>
      </c>
      <c r="D21" s="23">
        <v>-21</v>
      </c>
      <c r="E21" s="23">
        <v>-49</v>
      </c>
      <c r="F21" s="23">
        <v>-454</v>
      </c>
      <c r="H21" s="23">
        <v>-29</v>
      </c>
      <c r="I21" s="23">
        <v>-50</v>
      </c>
      <c r="J21" s="23">
        <v>-367</v>
      </c>
      <c r="L21" s="23">
        <v>-38</v>
      </c>
      <c r="M21" s="23">
        <v>-179</v>
      </c>
      <c r="U21" s="94"/>
      <c r="V21" s="94"/>
    </row>
    <row r="22" spans="2:24" s="89" customFormat="1" ht="12.75">
      <c r="B22" s="58" t="s">
        <v>140</v>
      </c>
      <c r="C22" s="106"/>
      <c r="D22" s="106"/>
      <c r="E22" s="106"/>
      <c r="F22" s="106"/>
      <c r="H22" s="106"/>
      <c r="I22" s="106"/>
      <c r="J22" s="106">
        <v>-335</v>
      </c>
      <c r="L22" s="106"/>
      <c r="M22" s="106"/>
      <c r="U22" s="101"/>
      <c r="V22" s="101"/>
    </row>
    <row r="23" spans="2:24" ht="12.75">
      <c r="B23" s="14" t="s">
        <v>34</v>
      </c>
      <c r="C23" s="15">
        <f>-9-4+8+2+1</f>
        <v>-2</v>
      </c>
      <c r="D23" s="15">
        <v>-7</v>
      </c>
      <c r="E23" s="15">
        <v>15</v>
      </c>
      <c r="F23" s="15">
        <v>-17</v>
      </c>
      <c r="H23" s="15">
        <v>4</v>
      </c>
      <c r="I23" s="15">
        <v>1</v>
      </c>
      <c r="J23" s="15">
        <v>173</v>
      </c>
      <c r="L23" s="15">
        <v>4</v>
      </c>
      <c r="M23" s="15">
        <v>-10</v>
      </c>
      <c r="U23" s="94"/>
      <c r="V23" s="94"/>
    </row>
    <row r="24" spans="2:24" ht="12.75">
      <c r="B24" s="33" t="s">
        <v>35</v>
      </c>
      <c r="C24" s="23"/>
      <c r="D24" s="23"/>
      <c r="E24" s="23"/>
      <c r="F24" s="23"/>
      <c r="H24" s="23"/>
      <c r="I24" s="23"/>
      <c r="J24" s="23"/>
      <c r="L24" s="23"/>
      <c r="M24" s="23"/>
      <c r="Q24" s="92"/>
      <c r="U24" s="94"/>
      <c r="V24" s="94"/>
    </row>
    <row r="25" spans="2:24" ht="12.75">
      <c r="B25" s="14" t="s">
        <v>120</v>
      </c>
      <c r="C25" s="15">
        <v>-137</v>
      </c>
      <c r="D25" s="15">
        <v>-118</v>
      </c>
      <c r="E25" s="15">
        <v>-223</v>
      </c>
      <c r="F25" s="15">
        <v>-205</v>
      </c>
      <c r="H25" s="15">
        <v>-74</v>
      </c>
      <c r="I25" s="15">
        <v>-85</v>
      </c>
      <c r="J25" s="15">
        <v>-81</v>
      </c>
      <c r="L25" s="15">
        <v>-164</v>
      </c>
      <c r="M25" s="15">
        <v>-168</v>
      </c>
      <c r="Q25" s="92"/>
      <c r="S25" s="96"/>
      <c r="T25" s="96"/>
      <c r="U25" s="94"/>
      <c r="V25" s="94"/>
      <c r="W25" s="95"/>
      <c r="X25" s="95"/>
    </row>
    <row r="26" spans="2:24" ht="12.75">
      <c r="B26" s="31" t="s">
        <v>36</v>
      </c>
      <c r="C26" s="23">
        <v>-177</v>
      </c>
      <c r="D26" s="23">
        <v>62</v>
      </c>
      <c r="E26" s="23">
        <v>-44</v>
      </c>
      <c r="F26" s="23">
        <v>310</v>
      </c>
      <c r="H26" s="23">
        <v>-160</v>
      </c>
      <c r="I26" s="23">
        <v>140</v>
      </c>
      <c r="J26" s="23">
        <v>451</v>
      </c>
      <c r="L26" s="23">
        <v>-171</v>
      </c>
      <c r="M26" s="23">
        <v>218</v>
      </c>
      <c r="Q26" s="92"/>
      <c r="S26" s="96"/>
      <c r="T26" s="96"/>
      <c r="U26" s="94"/>
      <c r="V26" s="94"/>
      <c r="W26" s="95"/>
      <c r="X26" s="95"/>
    </row>
    <row r="27" spans="2:24" ht="12.75">
      <c r="B27" s="14" t="s">
        <v>153</v>
      </c>
      <c r="C27" s="15">
        <v>-1</v>
      </c>
      <c r="D27" s="15">
        <v>-27</v>
      </c>
      <c r="E27" s="15">
        <v>-97</v>
      </c>
      <c r="F27" s="15">
        <v>-203</v>
      </c>
      <c r="H27" s="15">
        <v>-82</v>
      </c>
      <c r="I27" s="15">
        <v>-49</v>
      </c>
      <c r="J27" s="15">
        <v>-64</v>
      </c>
      <c r="L27" s="15">
        <v>-92</v>
      </c>
      <c r="M27" s="15">
        <v>-44</v>
      </c>
      <c r="Q27" s="92"/>
      <c r="S27" s="96"/>
      <c r="T27" s="96"/>
      <c r="U27" s="94"/>
      <c r="V27" s="94"/>
      <c r="W27" s="95"/>
      <c r="X27" s="95"/>
    </row>
    <row r="28" spans="2:24" ht="12.75">
      <c r="B28" s="31" t="s">
        <v>54</v>
      </c>
      <c r="C28" s="23">
        <v>109</v>
      </c>
      <c r="D28" s="23">
        <v>0</v>
      </c>
      <c r="E28" s="23">
        <v>0</v>
      </c>
      <c r="F28" s="23">
        <v>-15</v>
      </c>
      <c r="H28" s="23">
        <v>0</v>
      </c>
      <c r="I28" s="23">
        <v>0</v>
      </c>
      <c r="J28" s="23">
        <v>-25</v>
      </c>
      <c r="L28" s="23">
        <v>-1</v>
      </c>
      <c r="M28" s="23">
        <v>-11</v>
      </c>
      <c r="Q28" s="92"/>
      <c r="S28" s="96"/>
      <c r="T28" s="96"/>
      <c r="U28" s="94"/>
      <c r="V28" s="94"/>
      <c r="W28" s="95"/>
      <c r="X28" s="95"/>
    </row>
    <row r="29" spans="2:24" ht="12.75">
      <c r="B29" s="14" t="s">
        <v>37</v>
      </c>
      <c r="C29" s="15">
        <v>122</v>
      </c>
      <c r="D29" s="15">
        <v>-86</v>
      </c>
      <c r="E29" s="15">
        <v>148</v>
      </c>
      <c r="F29" s="15">
        <v>249</v>
      </c>
      <c r="H29" s="15">
        <v>26</v>
      </c>
      <c r="I29" s="15">
        <v>86</v>
      </c>
      <c r="J29" s="15">
        <v>-27</v>
      </c>
      <c r="L29" s="15">
        <v>126</v>
      </c>
      <c r="M29" s="15">
        <v>-70</v>
      </c>
      <c r="Q29" s="92"/>
      <c r="S29" s="96"/>
      <c r="T29" s="96"/>
      <c r="U29" s="94"/>
      <c r="V29" s="94"/>
      <c r="W29" s="95"/>
      <c r="X29" s="95"/>
    </row>
    <row r="30" spans="2:24" ht="12.75">
      <c r="B30" s="31" t="s">
        <v>124</v>
      </c>
      <c r="C30" s="23">
        <v>-74</v>
      </c>
      <c r="D30" s="23">
        <v>4</v>
      </c>
      <c r="E30" s="23">
        <v>6</v>
      </c>
      <c r="F30" s="23">
        <v>-760</v>
      </c>
      <c r="H30" s="23">
        <v>-3</v>
      </c>
      <c r="I30" s="23">
        <v>79</v>
      </c>
      <c r="J30" s="23">
        <v>33</v>
      </c>
      <c r="L30" s="23">
        <v>102</v>
      </c>
      <c r="M30" s="23">
        <v>0</v>
      </c>
      <c r="Q30" s="92"/>
      <c r="S30" s="96"/>
      <c r="T30" s="96"/>
      <c r="U30" s="94"/>
      <c r="V30" s="94"/>
      <c r="W30" s="95"/>
      <c r="X30" s="95"/>
    </row>
    <row r="31" spans="2:24" ht="12.75">
      <c r="B31" s="14" t="s">
        <v>38</v>
      </c>
      <c r="C31" s="15">
        <v>-8</v>
      </c>
      <c r="D31" s="15">
        <v>94</v>
      </c>
      <c r="E31" s="15">
        <v>-52</v>
      </c>
      <c r="F31" s="15">
        <v>-9</v>
      </c>
      <c r="H31" s="15">
        <v>-102</v>
      </c>
      <c r="I31" s="15">
        <v>-25</v>
      </c>
      <c r="J31" s="15">
        <v>32</v>
      </c>
      <c r="L31" s="15">
        <v>-57</v>
      </c>
      <c r="M31" s="15">
        <v>-12</v>
      </c>
      <c r="Q31" s="92"/>
      <c r="S31" s="96"/>
      <c r="T31" s="96"/>
      <c r="U31" s="94"/>
      <c r="V31" s="94"/>
      <c r="W31" s="95"/>
      <c r="X31" s="95"/>
    </row>
    <row r="32" spans="2:24" ht="12.75">
      <c r="B32" s="31" t="s">
        <v>56</v>
      </c>
      <c r="C32" s="23">
        <v>2</v>
      </c>
      <c r="D32" s="23">
        <v>34</v>
      </c>
      <c r="E32" s="23">
        <v>5</v>
      </c>
      <c r="F32" s="23">
        <v>21</v>
      </c>
      <c r="H32" s="23">
        <v>-5</v>
      </c>
      <c r="I32" s="23">
        <v>28</v>
      </c>
      <c r="J32" s="23">
        <v>27</v>
      </c>
      <c r="L32" s="23">
        <v>13</v>
      </c>
      <c r="M32" s="23">
        <v>48</v>
      </c>
      <c r="Q32" s="92"/>
      <c r="S32" s="96"/>
      <c r="T32" s="96"/>
      <c r="U32" s="94"/>
      <c r="V32" s="94"/>
      <c r="W32" s="95"/>
      <c r="X32" s="97"/>
    </row>
    <row r="33" spans="2:22" ht="13.5" thickBot="1">
      <c r="B33" s="60" t="s">
        <v>39</v>
      </c>
      <c r="C33" s="61">
        <f>SUM(C7,C9:C23,C25:C32)</f>
        <v>-255</v>
      </c>
      <c r="D33" s="61">
        <f>SUM(D7,D9:D23,D25:D32)</f>
        <v>2994</v>
      </c>
      <c r="E33" s="61">
        <f t="shared" ref="E33" si="0">SUM(E7,E9:E23,E25:E32)</f>
        <v>4400</v>
      </c>
      <c r="F33" s="61">
        <f>SUM(F7,F9:F23,F25:F32)</f>
        <v>6467</v>
      </c>
      <c r="G33" s="62"/>
      <c r="H33" s="61">
        <f>SUM(H7,H9:H23,H25:H32)</f>
        <v>1041</v>
      </c>
      <c r="I33" s="61">
        <f>SUM(I7,I9:I23,I25:I32)</f>
        <v>2958</v>
      </c>
      <c r="J33" s="61">
        <f>SUM(J7,J9:J23,J25:J32)</f>
        <v>3509</v>
      </c>
      <c r="K33" s="62"/>
      <c r="L33" s="61">
        <f>SUM(L7,L9:L23,L25:L32)</f>
        <v>2523</v>
      </c>
      <c r="M33" s="61">
        <f>SUM(M7,M9:M23,M25:M32)</f>
        <v>4757</v>
      </c>
      <c r="Q33" s="92"/>
      <c r="U33" s="94"/>
      <c r="V33" s="94"/>
    </row>
    <row r="34" spans="2:22" ht="12.75">
      <c r="B34" s="14" t="s">
        <v>40</v>
      </c>
      <c r="C34" s="19">
        <v>0</v>
      </c>
      <c r="D34" s="15">
        <v>-1</v>
      </c>
      <c r="E34" s="15">
        <v>-2</v>
      </c>
      <c r="F34" s="15">
        <v>-14</v>
      </c>
      <c r="H34" s="15">
        <v>-1</v>
      </c>
      <c r="I34" s="15">
        <v>-9</v>
      </c>
      <c r="J34" s="15">
        <v>-8</v>
      </c>
      <c r="L34" s="15">
        <v>-1</v>
      </c>
      <c r="M34" s="15">
        <v>-6</v>
      </c>
      <c r="Q34" s="92"/>
      <c r="U34" s="94"/>
      <c r="V34" s="94"/>
    </row>
    <row r="35" spans="2:22" ht="13.5" thickBot="1">
      <c r="B35" s="60" t="s">
        <v>154</v>
      </c>
      <c r="C35" s="61">
        <f>SUM(C33:C34)</f>
        <v>-255</v>
      </c>
      <c r="D35" s="61">
        <f>SUM(D33:D34)</f>
        <v>2993</v>
      </c>
      <c r="E35" s="61">
        <f t="shared" ref="E35" si="1">SUM(E33:E34)</f>
        <v>4398</v>
      </c>
      <c r="F35" s="61">
        <f>SUM(F33:F34)</f>
        <v>6453</v>
      </c>
      <c r="G35" s="62"/>
      <c r="H35" s="61">
        <f>SUM(H33:H34)</f>
        <v>1040</v>
      </c>
      <c r="I35" s="61">
        <f>SUM(I33:I34)</f>
        <v>2949</v>
      </c>
      <c r="J35" s="61">
        <f>SUM(J33:J34)</f>
        <v>3501</v>
      </c>
      <c r="K35" s="62"/>
      <c r="L35" s="61">
        <f>SUM(L33:L34)</f>
        <v>2522</v>
      </c>
      <c r="M35" s="61">
        <f>SUM(M33:M34)</f>
        <v>4751</v>
      </c>
      <c r="Q35" s="92"/>
      <c r="U35" s="94"/>
      <c r="V35" s="94"/>
    </row>
    <row r="36" spans="2:22" ht="14.25" customHeight="1" thickBot="1">
      <c r="B36" s="25" t="s">
        <v>41</v>
      </c>
      <c r="C36" s="26"/>
      <c r="D36" s="26"/>
      <c r="E36" s="26"/>
      <c r="F36" s="26"/>
      <c r="H36" s="26"/>
      <c r="I36" s="27"/>
      <c r="J36" s="27"/>
      <c r="L36" s="26"/>
      <c r="M36" s="26"/>
      <c r="Q36" s="92"/>
      <c r="U36" s="94"/>
      <c r="V36" s="94"/>
    </row>
    <row r="37" spans="2:22" ht="12.75">
      <c r="B37" s="14" t="s">
        <v>42</v>
      </c>
      <c r="C37" s="15">
        <v>-71</v>
      </c>
      <c r="D37" s="15">
        <v>-240</v>
      </c>
      <c r="E37" s="15">
        <v>-79</v>
      </c>
      <c r="F37" s="15">
        <v>-2021</v>
      </c>
      <c r="H37" s="15">
        <v>-25</v>
      </c>
      <c r="I37" s="15">
        <v>-218</v>
      </c>
      <c r="J37" s="15">
        <v>-116</v>
      </c>
      <c r="L37" s="15">
        <v>-29</v>
      </c>
      <c r="M37" s="15">
        <v>-1748</v>
      </c>
      <c r="Q37" s="92"/>
      <c r="U37" s="94"/>
      <c r="V37" s="94"/>
    </row>
    <row r="38" spans="2:22" ht="12.75">
      <c r="B38" s="31" t="s">
        <v>43</v>
      </c>
      <c r="C38" s="23">
        <v>-139</v>
      </c>
      <c r="D38" s="23">
        <v>-172</v>
      </c>
      <c r="E38" s="23">
        <v>-374</v>
      </c>
      <c r="F38" s="23">
        <v>-282</v>
      </c>
      <c r="H38" s="23">
        <v>-196</v>
      </c>
      <c r="I38" s="23">
        <v>-130</v>
      </c>
      <c r="J38" s="23">
        <v>-102</v>
      </c>
      <c r="L38" s="23">
        <v>-287</v>
      </c>
      <c r="M38" s="23">
        <v>-191</v>
      </c>
      <c r="Q38" s="92"/>
      <c r="U38" s="94"/>
      <c r="V38" s="94"/>
    </row>
    <row r="39" spans="2:22" ht="12.75">
      <c r="B39" s="14" t="s">
        <v>131</v>
      </c>
      <c r="C39" s="15">
        <v>0</v>
      </c>
      <c r="D39" s="15">
        <v>0</v>
      </c>
      <c r="E39" s="15">
        <v>0</v>
      </c>
      <c r="F39" s="15">
        <v>44</v>
      </c>
      <c r="H39" s="15">
        <v>0</v>
      </c>
      <c r="I39" s="15">
        <v>0</v>
      </c>
      <c r="J39" s="15">
        <v>14</v>
      </c>
      <c r="L39" s="15">
        <v>0</v>
      </c>
      <c r="M39" s="15">
        <v>0</v>
      </c>
      <c r="Q39" s="92"/>
      <c r="U39" s="94"/>
      <c r="V39" s="94"/>
    </row>
    <row r="40" spans="2:22" ht="12.75">
      <c r="B40" s="31" t="s">
        <v>115</v>
      </c>
      <c r="C40" s="23">
        <v>0</v>
      </c>
      <c r="D40" s="23">
        <v>0</v>
      </c>
      <c r="E40" s="23">
        <v>-14</v>
      </c>
      <c r="F40" s="23">
        <v>-466</v>
      </c>
      <c r="H40" s="23">
        <v>-20</v>
      </c>
      <c r="I40" s="23">
        <v>-25</v>
      </c>
      <c r="J40" s="23">
        <v>-38</v>
      </c>
      <c r="L40" s="23">
        <v>-81</v>
      </c>
      <c r="M40" s="23">
        <v>-507</v>
      </c>
      <c r="Q40" s="92"/>
      <c r="U40" s="94"/>
      <c r="V40" s="94"/>
    </row>
    <row r="41" spans="2:22" ht="12.75">
      <c r="B41" s="14" t="s">
        <v>132</v>
      </c>
      <c r="C41" s="15">
        <v>0</v>
      </c>
      <c r="D41" s="15">
        <v>0</v>
      </c>
      <c r="E41" s="15">
        <v>-28</v>
      </c>
      <c r="F41" s="15">
        <v>-120</v>
      </c>
      <c r="H41" s="15">
        <v>0</v>
      </c>
      <c r="I41" s="15">
        <v>-120</v>
      </c>
      <c r="J41" s="15">
        <v>-2387</v>
      </c>
      <c r="L41" s="15">
        <v>0</v>
      </c>
      <c r="M41" s="15">
        <v>0</v>
      </c>
      <c r="Q41" s="92"/>
      <c r="U41" s="94"/>
      <c r="V41" s="94"/>
    </row>
    <row r="42" spans="2:22" ht="12.75">
      <c r="B42" s="31" t="s">
        <v>44</v>
      </c>
      <c r="C42" s="23">
        <v>1</v>
      </c>
      <c r="D42" s="23">
        <v>18</v>
      </c>
      <c r="E42" s="23">
        <v>47</v>
      </c>
      <c r="F42" s="23">
        <v>447</v>
      </c>
      <c r="H42" s="23">
        <v>29</v>
      </c>
      <c r="I42" s="23">
        <v>49</v>
      </c>
      <c r="J42" s="23">
        <v>350</v>
      </c>
      <c r="L42" s="23">
        <v>35</v>
      </c>
      <c r="M42" s="23">
        <v>143</v>
      </c>
      <c r="Q42" s="92"/>
      <c r="U42" s="94"/>
      <c r="V42" s="94"/>
    </row>
    <row r="43" spans="2:22" ht="12.75">
      <c r="B43" s="14" t="s">
        <v>55</v>
      </c>
      <c r="C43" s="15">
        <v>-186</v>
      </c>
      <c r="D43" s="15">
        <v>0</v>
      </c>
      <c r="E43" s="15">
        <v>-4</v>
      </c>
      <c r="F43" s="15">
        <v>0</v>
      </c>
      <c r="H43" s="15">
        <v>0</v>
      </c>
      <c r="I43" s="15">
        <v>0</v>
      </c>
      <c r="J43" s="15">
        <v>-75</v>
      </c>
      <c r="L43" s="15">
        <v>0</v>
      </c>
      <c r="M43" s="15">
        <v>0</v>
      </c>
      <c r="Q43" s="92"/>
      <c r="U43" s="94"/>
      <c r="V43" s="94"/>
    </row>
    <row r="44" spans="2:22" ht="12.75">
      <c r="B44" s="31" t="s">
        <v>133</v>
      </c>
      <c r="C44" s="23">
        <v>0</v>
      </c>
      <c r="D44" s="23">
        <v>0</v>
      </c>
      <c r="E44" s="23">
        <v>4</v>
      </c>
      <c r="F44" s="23">
        <v>15</v>
      </c>
      <c r="H44" s="23">
        <v>0</v>
      </c>
      <c r="I44" s="23">
        <v>7</v>
      </c>
      <c r="J44" s="23">
        <v>0</v>
      </c>
      <c r="L44" s="23">
        <v>0</v>
      </c>
      <c r="M44" s="23">
        <v>0</v>
      </c>
      <c r="Q44" s="92"/>
      <c r="U44" s="94"/>
      <c r="V44" s="94"/>
    </row>
    <row r="45" spans="2:22" ht="12.75">
      <c r="B45" s="14" t="s">
        <v>34</v>
      </c>
      <c r="C45" s="15">
        <v>2</v>
      </c>
      <c r="D45" s="15">
        <v>1</v>
      </c>
      <c r="E45" s="15">
        <v>0</v>
      </c>
      <c r="F45" s="15">
        <v>0</v>
      </c>
      <c r="H45" s="15">
        <v>0</v>
      </c>
      <c r="I45" s="15">
        <v>0</v>
      </c>
      <c r="J45" s="15">
        <v>0</v>
      </c>
      <c r="L45" s="15">
        <v>0</v>
      </c>
      <c r="M45" s="15">
        <v>0</v>
      </c>
      <c r="Q45" s="92"/>
      <c r="U45" s="94"/>
      <c r="V45" s="94"/>
    </row>
    <row r="46" spans="2:22" ht="13.5" thickBot="1">
      <c r="B46" s="20" t="s">
        <v>45</v>
      </c>
      <c r="C46" s="21">
        <f>SUM(C37:C45)</f>
        <v>-393</v>
      </c>
      <c r="D46" s="21">
        <f>SUM(D37:D45)</f>
        <v>-393</v>
      </c>
      <c r="E46" s="21">
        <f>SUM(E37:E45)</f>
        <v>-448</v>
      </c>
      <c r="F46" s="21">
        <f>SUM(F37:F45)</f>
        <v>-2383</v>
      </c>
      <c r="H46" s="21">
        <f>SUM(H37:H45)</f>
        <v>-212</v>
      </c>
      <c r="I46" s="21">
        <f>SUM(I37:I45)</f>
        <v>-437</v>
      </c>
      <c r="J46" s="21">
        <f>SUM(J37:J45)</f>
        <v>-2354</v>
      </c>
      <c r="L46" s="21">
        <f>SUM(L37:L45)</f>
        <v>-362</v>
      </c>
      <c r="M46" s="21">
        <f>SUM(M37:M45)</f>
        <v>-2303</v>
      </c>
      <c r="Q46" s="92"/>
      <c r="U46" s="94"/>
      <c r="V46" s="94"/>
    </row>
    <row r="47" spans="2:22" ht="14.25" customHeight="1" thickBot="1">
      <c r="B47" s="79" t="s">
        <v>46</v>
      </c>
      <c r="C47" s="26"/>
      <c r="D47" s="26"/>
      <c r="E47" s="26"/>
      <c r="F47" s="26"/>
      <c r="H47" s="26"/>
      <c r="I47" s="27"/>
      <c r="J47" s="27"/>
      <c r="L47" s="26"/>
      <c r="M47" s="26"/>
      <c r="Q47" s="92"/>
      <c r="U47" s="94"/>
      <c r="V47" s="94"/>
    </row>
    <row r="48" spans="2:22" ht="12.75">
      <c r="B48" s="14" t="s">
        <v>47</v>
      </c>
      <c r="C48" s="72">
        <v>4760</v>
      </c>
      <c r="D48" s="72">
        <v>1103</v>
      </c>
      <c r="E48" s="72">
        <v>805</v>
      </c>
      <c r="F48" s="72">
        <v>8887</v>
      </c>
      <c r="G48" s="62"/>
      <c r="H48" s="72">
        <v>150</v>
      </c>
      <c r="I48" s="72">
        <v>4499</v>
      </c>
      <c r="J48" s="15">
        <v>0</v>
      </c>
      <c r="K48" s="62"/>
      <c r="L48" s="72">
        <v>809</v>
      </c>
      <c r="M48" s="72">
        <v>8956</v>
      </c>
      <c r="Q48" s="92"/>
      <c r="U48" s="94"/>
      <c r="V48" s="94"/>
    </row>
    <row r="49" spans="2:22" ht="12.75">
      <c r="B49" s="31" t="s">
        <v>48</v>
      </c>
      <c r="C49" s="73">
        <v>-1343</v>
      </c>
      <c r="D49" s="73">
        <v>-1</v>
      </c>
      <c r="E49" s="73">
        <v>0</v>
      </c>
      <c r="F49" s="73">
        <v>0</v>
      </c>
      <c r="G49" s="62"/>
      <c r="H49" s="73">
        <v>0</v>
      </c>
      <c r="I49" s="73">
        <v>0</v>
      </c>
      <c r="J49" s="73">
        <v>-4073</v>
      </c>
      <c r="K49" s="62"/>
      <c r="L49" s="73">
        <v>0</v>
      </c>
      <c r="M49" s="73">
        <v>0</v>
      </c>
      <c r="Q49" s="92"/>
      <c r="U49" s="94"/>
      <c r="V49" s="94"/>
    </row>
    <row r="50" spans="2:22" ht="12.75">
      <c r="B50" s="14" t="s">
        <v>49</v>
      </c>
      <c r="C50" s="72">
        <v>-1686</v>
      </c>
      <c r="D50" s="72">
        <v>-4060</v>
      </c>
      <c r="E50" s="72">
        <v>-5844</v>
      </c>
      <c r="F50" s="72">
        <v>-5933</v>
      </c>
      <c r="G50" s="62"/>
      <c r="H50" s="72">
        <v>-2088</v>
      </c>
      <c r="I50" s="72">
        <v>-2955</v>
      </c>
      <c r="J50" s="72">
        <v>-3108</v>
      </c>
      <c r="K50" s="62"/>
      <c r="L50" s="72">
        <v>-3961</v>
      </c>
      <c r="M50" s="72">
        <v>-4189</v>
      </c>
      <c r="Q50" s="92"/>
      <c r="U50" s="94"/>
      <c r="V50" s="94"/>
    </row>
    <row r="51" spans="2:22" ht="12.75">
      <c r="B51" s="31" t="s">
        <v>50</v>
      </c>
      <c r="C51" s="73">
        <v>-1151</v>
      </c>
      <c r="D51" s="73">
        <v>-1104</v>
      </c>
      <c r="E51" s="73">
        <v>-1492</v>
      </c>
      <c r="F51" s="73">
        <v>-2060</v>
      </c>
      <c r="G51" s="62"/>
      <c r="H51" s="73">
        <v>-654</v>
      </c>
      <c r="I51" s="73">
        <v>-628</v>
      </c>
      <c r="J51" s="73">
        <v>-2724</v>
      </c>
      <c r="K51" s="62"/>
      <c r="L51" s="73">
        <v>-983</v>
      </c>
      <c r="M51" s="73">
        <v>-1122</v>
      </c>
      <c r="Q51" s="92"/>
      <c r="U51" s="94"/>
      <c r="V51" s="94"/>
    </row>
    <row r="52" spans="2:22" s="89" customFormat="1" ht="12.75">
      <c r="B52" s="58" t="s">
        <v>141</v>
      </c>
      <c r="C52" s="84"/>
      <c r="D52" s="84"/>
      <c r="E52" s="84"/>
      <c r="F52" s="84"/>
      <c r="G52" s="98"/>
      <c r="H52" s="84"/>
      <c r="I52" s="84"/>
      <c r="J52" s="84">
        <v>3660</v>
      </c>
      <c r="K52" s="98"/>
      <c r="L52" s="84"/>
      <c r="M52" s="84"/>
      <c r="Q52" s="107"/>
      <c r="U52" s="101"/>
      <c r="V52" s="101"/>
    </row>
    <row r="53" spans="2:22" ht="12.75">
      <c r="B53" s="31" t="s">
        <v>51</v>
      </c>
      <c r="C53" s="73">
        <v>0</v>
      </c>
      <c r="D53" s="73">
        <v>1720</v>
      </c>
      <c r="E53" s="73">
        <v>1776</v>
      </c>
      <c r="F53" s="73">
        <v>0</v>
      </c>
      <c r="G53" s="62"/>
      <c r="H53" s="73">
        <v>1732</v>
      </c>
      <c r="I53" s="73">
        <v>0</v>
      </c>
      <c r="J53" s="73">
        <v>0</v>
      </c>
      <c r="K53" s="62"/>
      <c r="L53" s="73">
        <v>1735</v>
      </c>
      <c r="M53" s="73">
        <v>0</v>
      </c>
      <c r="Q53" s="92"/>
      <c r="U53" s="94"/>
      <c r="V53" s="94"/>
    </row>
    <row r="54" spans="2:22" s="89" customFormat="1" ht="12.75">
      <c r="B54" s="58" t="s">
        <v>58</v>
      </c>
      <c r="C54" s="84">
        <v>0</v>
      </c>
      <c r="D54" s="84">
        <v>0</v>
      </c>
      <c r="E54" s="84">
        <v>1266</v>
      </c>
      <c r="F54" s="84">
        <v>2542</v>
      </c>
      <c r="G54" s="98"/>
      <c r="H54" s="84">
        <v>0</v>
      </c>
      <c r="I54" s="84">
        <v>613</v>
      </c>
      <c r="J54" s="84">
        <v>0</v>
      </c>
      <c r="K54" s="98"/>
      <c r="L54" s="84">
        <v>940</v>
      </c>
      <c r="M54" s="84">
        <v>924</v>
      </c>
      <c r="Q54" s="107"/>
      <c r="U54" s="101"/>
      <c r="V54" s="101"/>
    </row>
    <row r="55" spans="2:22" ht="12.75">
      <c r="B55" s="31" t="s">
        <v>34</v>
      </c>
      <c r="C55" s="73">
        <v>-6</v>
      </c>
      <c r="D55" s="73">
        <v>0</v>
      </c>
      <c r="E55" s="73">
        <v>-1</v>
      </c>
      <c r="F55" s="73">
        <v>-10</v>
      </c>
      <c r="G55" s="62"/>
      <c r="H55" s="73">
        <v>0</v>
      </c>
      <c r="I55" s="73">
        <v>0</v>
      </c>
      <c r="J55" s="73">
        <v>-180</v>
      </c>
      <c r="K55" s="62"/>
      <c r="L55" s="73">
        <v>-1</v>
      </c>
      <c r="M55" s="73">
        <v>0</v>
      </c>
      <c r="Q55" s="92"/>
      <c r="U55" s="94"/>
      <c r="V55" s="94"/>
    </row>
    <row r="56" spans="2:22" ht="13.5" thickBot="1">
      <c r="B56" s="60" t="s">
        <v>52</v>
      </c>
      <c r="C56" s="61">
        <f>SUM(C48:C55)</f>
        <v>574</v>
      </c>
      <c r="D56" s="61">
        <f>SUM(D48:D55)</f>
        <v>-2342</v>
      </c>
      <c r="E56" s="61">
        <f>SUM(E48:E55)</f>
        <v>-3490</v>
      </c>
      <c r="F56" s="61">
        <f>SUM(F48:F55)</f>
        <v>3426</v>
      </c>
      <c r="G56" s="62"/>
      <c r="H56" s="61">
        <f>SUM(H48:H55)</f>
        <v>-860</v>
      </c>
      <c r="I56" s="61">
        <f>SUM(I48:I55)</f>
        <v>1529</v>
      </c>
      <c r="J56" s="61">
        <f>SUM(J48:J55)</f>
        <v>-6425</v>
      </c>
      <c r="K56" s="62"/>
      <c r="L56" s="61">
        <f>SUM(L48:L55)</f>
        <v>-1461</v>
      </c>
      <c r="M56" s="61">
        <f>SUM(M48:M55)</f>
        <v>4569</v>
      </c>
      <c r="Q56" s="92"/>
      <c r="U56" s="94"/>
      <c r="V56" s="94"/>
    </row>
    <row r="57" spans="2:22" ht="13.5" thickBot="1">
      <c r="B57" s="60" t="s">
        <v>155</v>
      </c>
      <c r="C57" s="61">
        <f>SUM(C35,C46,C56)</f>
        <v>-74</v>
      </c>
      <c r="D57" s="61">
        <f>SUM(D35,D46,D56)</f>
        <v>258</v>
      </c>
      <c r="E57" s="61">
        <f>SUM(E35,E46,E56)</f>
        <v>460</v>
      </c>
      <c r="F57" s="61">
        <f>SUM(F35,F46,F56)</f>
        <v>7496</v>
      </c>
      <c r="G57" s="62"/>
      <c r="H57" s="61">
        <f>SUM(H35,H46,H56)</f>
        <v>-32</v>
      </c>
      <c r="I57" s="61">
        <f>SUM(I35,I46,I56)</f>
        <v>4041</v>
      </c>
      <c r="J57" s="61">
        <f>SUM(J35,J46,J56)</f>
        <v>-5278</v>
      </c>
      <c r="K57" s="62"/>
      <c r="L57" s="61">
        <f>SUM(L35,L46,L56)</f>
        <v>699</v>
      </c>
      <c r="M57" s="61">
        <f>SUM(M35,M46,M56)</f>
        <v>7017</v>
      </c>
      <c r="U57" s="94"/>
      <c r="V57" s="94"/>
    </row>
    <row r="58" spans="2:22" ht="13.5" thickBot="1">
      <c r="B58" s="60" t="s">
        <v>116</v>
      </c>
      <c r="C58" s="61">
        <v>72</v>
      </c>
      <c r="D58" s="61">
        <f>C60</f>
        <v>19</v>
      </c>
      <c r="E58" s="61">
        <v>366</v>
      </c>
      <c r="F58" s="61">
        <v>826</v>
      </c>
      <c r="G58" s="62"/>
      <c r="H58" s="61">
        <v>275</v>
      </c>
      <c r="I58" s="61">
        <v>826</v>
      </c>
      <c r="J58" s="61">
        <v>8322</v>
      </c>
      <c r="K58" s="62"/>
      <c r="L58" s="61">
        <v>275</v>
      </c>
      <c r="M58" s="61">
        <v>802</v>
      </c>
      <c r="U58" s="94"/>
      <c r="V58" s="94"/>
    </row>
    <row r="59" spans="2:22" ht="14.25" customHeight="1">
      <c r="B59" s="30" t="s">
        <v>53</v>
      </c>
      <c r="C59" s="75">
        <v>21</v>
      </c>
      <c r="D59" s="75">
        <v>-2</v>
      </c>
      <c r="E59" s="75">
        <v>0</v>
      </c>
      <c r="F59" s="75">
        <v>0</v>
      </c>
      <c r="G59" s="62"/>
      <c r="H59" s="75">
        <v>0</v>
      </c>
      <c r="I59" s="75">
        <v>-2</v>
      </c>
      <c r="J59" s="75">
        <v>1</v>
      </c>
      <c r="K59" s="62"/>
      <c r="L59" s="75">
        <v>0</v>
      </c>
      <c r="M59" s="75">
        <v>1</v>
      </c>
      <c r="U59" s="94"/>
      <c r="V59" s="94"/>
    </row>
    <row r="60" spans="2:22" ht="14.25" customHeight="1" thickBot="1">
      <c r="B60" s="60" t="s">
        <v>117</v>
      </c>
      <c r="C60" s="63">
        <f>SUM(C57:C59)</f>
        <v>19</v>
      </c>
      <c r="D60" s="63">
        <f>SUM(D57:D59)</f>
        <v>275</v>
      </c>
      <c r="E60" s="63">
        <f>SUM(E57:E59)</f>
        <v>826</v>
      </c>
      <c r="F60" s="63">
        <f>SUM(F57:F59)</f>
        <v>8322</v>
      </c>
      <c r="G60" s="62"/>
      <c r="H60" s="63">
        <f>SUM(H57:H59)</f>
        <v>243</v>
      </c>
      <c r="I60" s="63">
        <f>SUM(I57:I59)</f>
        <v>4865</v>
      </c>
      <c r="J60" s="63">
        <f>SUM(J57:J59)</f>
        <v>3045</v>
      </c>
      <c r="K60" s="62"/>
      <c r="L60" s="63">
        <f>SUM(L57:L59)</f>
        <v>974</v>
      </c>
      <c r="M60" s="63">
        <f>SUM(M57:M59)</f>
        <v>7820</v>
      </c>
      <c r="U60" s="94"/>
      <c r="V60" s="94"/>
    </row>
    <row r="61" spans="2:22" s="89" customFormat="1" ht="35.1" customHeight="1">
      <c r="B61" s="105" t="s">
        <v>135</v>
      </c>
      <c r="C61" s="100"/>
      <c r="D61" s="100"/>
      <c r="E61" s="100"/>
      <c r="F61" s="100"/>
      <c r="G61" s="98"/>
      <c r="H61" s="100"/>
      <c r="I61" s="100"/>
      <c r="J61" s="100"/>
      <c r="K61" s="98"/>
      <c r="L61" s="100"/>
      <c r="M61" s="100"/>
      <c r="U61" s="101"/>
      <c r="V61" s="101"/>
    </row>
    <row r="62" spans="2:22" ht="25.5">
      <c r="B62" s="105" t="s">
        <v>139</v>
      </c>
      <c r="C62" s="80"/>
      <c r="D62" s="81"/>
      <c r="E62" s="81"/>
      <c r="F62" s="81"/>
      <c r="G62" s="62"/>
      <c r="H62" s="82"/>
      <c r="I62" s="82"/>
      <c r="J62" s="82"/>
      <c r="K62" s="62"/>
      <c r="L62" s="82"/>
      <c r="M62" s="82"/>
    </row>
    <row r="63" spans="2:22" ht="12.75" hidden="1"/>
    <row r="64" spans="2:22" ht="12.75" hidden="1"/>
    <row r="65" ht="12.75" hidden="1"/>
    <row r="66" ht="12.75" hidden="1"/>
    <row r="67" ht="12.75" hidden="1"/>
  </sheetData>
  <hyperlinks>
    <hyperlink ref="F2" location="Содержание!A1" display="Содержание" xr:uid="{00000000-0004-0000-0200-000000000000}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6"/>
  <sheetViews>
    <sheetView showGridLines="0" topLeftCell="B13" workbookViewId="0">
      <selection activeCell="J26" sqref="J26"/>
    </sheetView>
  </sheetViews>
  <sheetFormatPr defaultColWidth="9" defaultRowHeight="0" customHeight="1" zeroHeight="1"/>
  <cols>
    <col min="1" max="1" width="3.25" style="1" customWidth="1"/>
    <col min="2" max="2" width="104.375" style="1" bestFit="1" customWidth="1"/>
    <col min="3" max="6" width="11.625" style="1" hidden="1" customWidth="1"/>
    <col min="7" max="7" width="3.375" style="1" hidden="1" customWidth="1"/>
    <col min="8" max="8" width="11.625" style="1" hidden="1" customWidth="1"/>
    <col min="9" max="10" width="11.625" style="1" customWidth="1"/>
    <col min="11" max="11" width="3.375" style="1" customWidth="1"/>
    <col min="12" max="13" width="11.625" style="1" customWidth="1"/>
    <col min="14" max="14" width="3.375" style="1" customWidth="1"/>
    <col min="15" max="15" width="9.625" style="1" customWidth="1"/>
    <col min="16" max="16" width="11.625" style="1" customWidth="1"/>
    <col min="17" max="19" width="3.375" style="1" customWidth="1"/>
    <col min="20" max="26" width="9" style="1" customWidth="1"/>
    <col min="27" max="16384" width="9" style="1"/>
  </cols>
  <sheetData>
    <row r="1" spans="1:13" ht="12.75"/>
    <row r="2" spans="1:13" ht="12.75">
      <c r="B2" s="10" t="s">
        <v>88</v>
      </c>
      <c r="C2" s="11"/>
      <c r="F2" s="57" t="s">
        <v>21</v>
      </c>
      <c r="H2" s="12"/>
      <c r="I2" s="12"/>
      <c r="J2" s="12"/>
      <c r="L2" s="12"/>
      <c r="M2" s="12"/>
    </row>
    <row r="3" spans="1:13" ht="12.75">
      <c r="B3" s="2"/>
      <c r="C3" s="3"/>
    </row>
    <row r="4" spans="1:13" ht="12.75">
      <c r="C4" s="13"/>
      <c r="D4" s="13"/>
      <c r="E4" s="13"/>
      <c r="F4" s="13"/>
      <c r="H4" s="13"/>
      <c r="I4" s="13"/>
      <c r="J4" s="13"/>
      <c r="L4" s="13"/>
      <c r="M4" s="13"/>
    </row>
    <row r="5" spans="1:13" ht="12.75">
      <c r="A5" s="4"/>
      <c r="B5" s="17" t="s">
        <v>4</v>
      </c>
      <c r="C5" s="18">
        <v>2020</v>
      </c>
      <c r="D5" s="18">
        <v>2021</v>
      </c>
      <c r="E5" s="91" t="s">
        <v>134</v>
      </c>
      <c r="F5" s="90">
        <v>2023</v>
      </c>
      <c r="H5" s="18" t="s">
        <v>3</v>
      </c>
      <c r="I5" s="18" t="s">
        <v>138</v>
      </c>
      <c r="J5" s="18" t="s">
        <v>136</v>
      </c>
      <c r="L5" s="18" t="s">
        <v>94</v>
      </c>
      <c r="M5" s="18" t="s">
        <v>87</v>
      </c>
    </row>
    <row r="6" spans="1:13" ht="14.25" customHeight="1" thickBot="1">
      <c r="B6" s="60" t="s">
        <v>19</v>
      </c>
      <c r="C6" s="63">
        <v>-2812</v>
      </c>
      <c r="D6" s="63">
        <v>-435</v>
      </c>
      <c r="E6" s="63">
        <v>808</v>
      </c>
      <c r="F6" s="63">
        <v>1928</v>
      </c>
      <c r="G6" s="62"/>
      <c r="H6" s="63">
        <v>-448</v>
      </c>
      <c r="I6" s="63">
        <v>772</v>
      </c>
      <c r="J6" s="63">
        <v>523</v>
      </c>
      <c r="K6" s="62"/>
      <c r="L6" s="63">
        <v>91</v>
      </c>
      <c r="M6" s="63">
        <v>1403</v>
      </c>
    </row>
    <row r="7" spans="1:13" ht="12.75">
      <c r="B7" s="14" t="s">
        <v>110</v>
      </c>
      <c r="C7" s="72">
        <v>-475</v>
      </c>
      <c r="D7" s="72">
        <v>58</v>
      </c>
      <c r="E7" s="72">
        <v>-56</v>
      </c>
      <c r="F7" s="72">
        <v>837</v>
      </c>
      <c r="G7" s="62"/>
      <c r="H7" s="72">
        <v>173</v>
      </c>
      <c r="I7" s="72">
        <v>240</v>
      </c>
      <c r="J7" s="72">
        <v>255</v>
      </c>
      <c r="K7" s="62"/>
      <c r="L7" s="72">
        <v>132</v>
      </c>
      <c r="M7" s="72">
        <v>462</v>
      </c>
    </row>
    <row r="8" spans="1:13" ht="12.75">
      <c r="B8" s="31" t="s">
        <v>17</v>
      </c>
      <c r="C8" s="73">
        <v>2364</v>
      </c>
      <c r="D8" s="73">
        <v>1804</v>
      </c>
      <c r="E8" s="73">
        <v>2319</v>
      </c>
      <c r="F8" s="73">
        <v>2917</v>
      </c>
      <c r="G8" s="62"/>
      <c r="H8" s="73">
        <v>1016</v>
      </c>
      <c r="I8" s="73">
        <v>1089</v>
      </c>
      <c r="J8" s="73">
        <v>2047</v>
      </c>
      <c r="K8" s="62"/>
      <c r="L8" s="73">
        <v>1542</v>
      </c>
      <c r="M8" s="73">
        <v>1766</v>
      </c>
    </row>
    <row r="9" spans="1:13" ht="12.75">
      <c r="B9" s="14" t="s">
        <v>16</v>
      </c>
      <c r="C9" s="72">
        <v>-10</v>
      </c>
      <c r="D9" s="72">
        <v>-29</v>
      </c>
      <c r="E9" s="72">
        <v>-88</v>
      </c>
      <c r="F9" s="72">
        <v>-454</v>
      </c>
      <c r="G9" s="62"/>
      <c r="H9" s="72">
        <v>-29</v>
      </c>
      <c r="I9" s="72">
        <v>-50</v>
      </c>
      <c r="J9" s="72">
        <v>-702</v>
      </c>
      <c r="K9" s="62"/>
      <c r="L9" s="72">
        <v>-61</v>
      </c>
      <c r="M9" s="72">
        <v>-180</v>
      </c>
    </row>
    <row r="10" spans="1:13" ht="12.75">
      <c r="B10" s="31" t="s">
        <v>95</v>
      </c>
      <c r="C10" s="73">
        <v>11</v>
      </c>
      <c r="D10" s="73">
        <v>5</v>
      </c>
      <c r="E10" s="73">
        <v>0</v>
      </c>
      <c r="F10" s="73">
        <v>0</v>
      </c>
      <c r="G10" s="62"/>
      <c r="H10" s="73">
        <v>0</v>
      </c>
      <c r="I10" s="73">
        <v>0</v>
      </c>
      <c r="J10" s="73">
        <v>0</v>
      </c>
      <c r="K10" s="62"/>
      <c r="L10" s="73">
        <v>0</v>
      </c>
      <c r="M10" s="73">
        <v>0</v>
      </c>
    </row>
    <row r="11" spans="1:13" ht="12.75">
      <c r="B11" s="14" t="s">
        <v>30</v>
      </c>
      <c r="C11" s="72">
        <v>37</v>
      </c>
      <c r="D11" s="72">
        <v>56</v>
      </c>
      <c r="E11" s="72">
        <v>40</v>
      </c>
      <c r="F11" s="72">
        <v>57</v>
      </c>
      <c r="G11" s="62"/>
      <c r="H11" s="72">
        <v>23</v>
      </c>
      <c r="I11" s="72">
        <v>14</v>
      </c>
      <c r="J11" s="72">
        <v>26</v>
      </c>
      <c r="K11" s="62"/>
      <c r="L11" s="72">
        <v>34</v>
      </c>
      <c r="M11" s="72">
        <v>26</v>
      </c>
    </row>
    <row r="12" spans="1:13" ht="12.75">
      <c r="B12" s="31" t="s">
        <v>96</v>
      </c>
      <c r="C12" s="73">
        <v>39</v>
      </c>
      <c r="D12" s="73">
        <v>37</v>
      </c>
      <c r="E12" s="73">
        <v>39</v>
      </c>
      <c r="F12" s="73">
        <v>0</v>
      </c>
      <c r="G12" s="62"/>
      <c r="H12" s="73">
        <v>0</v>
      </c>
      <c r="I12" s="73">
        <v>0</v>
      </c>
      <c r="J12" s="73">
        <v>0</v>
      </c>
      <c r="K12" s="62"/>
      <c r="L12" s="73">
        <v>0</v>
      </c>
      <c r="M12" s="73">
        <v>0</v>
      </c>
    </row>
    <row r="13" spans="1:13" ht="12.75">
      <c r="B13" s="14" t="s">
        <v>97</v>
      </c>
      <c r="C13" s="72">
        <v>12</v>
      </c>
      <c r="D13" s="72">
        <v>0</v>
      </c>
      <c r="E13" s="72">
        <v>0</v>
      </c>
      <c r="F13" s="72">
        <v>0</v>
      </c>
      <c r="G13" s="62"/>
      <c r="H13" s="72">
        <v>0</v>
      </c>
      <c r="I13" s="72">
        <v>0</v>
      </c>
      <c r="J13" s="72">
        <v>0</v>
      </c>
      <c r="K13" s="62"/>
      <c r="L13" s="72">
        <v>0</v>
      </c>
      <c r="M13" s="72">
        <v>0</v>
      </c>
    </row>
    <row r="14" spans="1:13" ht="12.75">
      <c r="B14" s="31" t="s">
        <v>27</v>
      </c>
      <c r="C14" s="73">
        <v>0</v>
      </c>
      <c r="D14" s="73">
        <v>22</v>
      </c>
      <c r="E14" s="73">
        <v>0</v>
      </c>
      <c r="F14" s="73">
        <v>0</v>
      </c>
      <c r="G14" s="62"/>
      <c r="H14" s="73">
        <v>0</v>
      </c>
      <c r="I14" s="73">
        <v>0</v>
      </c>
      <c r="J14" s="73">
        <v>0</v>
      </c>
      <c r="K14" s="62"/>
      <c r="L14" s="73">
        <v>0</v>
      </c>
      <c r="M14" s="73">
        <v>0</v>
      </c>
    </row>
    <row r="15" spans="1:13" ht="12.75">
      <c r="B15" s="14" t="s">
        <v>29</v>
      </c>
      <c r="C15" s="72">
        <v>0</v>
      </c>
      <c r="D15" s="72">
        <v>14</v>
      </c>
      <c r="E15" s="72">
        <v>38</v>
      </c>
      <c r="F15" s="72">
        <v>62</v>
      </c>
      <c r="G15" s="62"/>
      <c r="H15" s="72">
        <v>12</v>
      </c>
      <c r="I15" s="72">
        <v>23</v>
      </c>
      <c r="J15" s="72">
        <v>28</v>
      </c>
      <c r="K15" s="62"/>
      <c r="L15" s="72">
        <v>18</v>
      </c>
      <c r="M15" s="72">
        <v>41</v>
      </c>
    </row>
    <row r="16" spans="1:13" ht="12.75">
      <c r="B16" s="31" t="s">
        <v>90</v>
      </c>
      <c r="C16" s="73">
        <v>2</v>
      </c>
      <c r="D16" s="73">
        <v>1</v>
      </c>
      <c r="E16" s="73">
        <v>0</v>
      </c>
      <c r="F16" s="73">
        <v>0</v>
      </c>
      <c r="G16" s="62"/>
      <c r="H16" s="73">
        <v>0</v>
      </c>
      <c r="I16" s="73">
        <v>0</v>
      </c>
      <c r="J16" s="73">
        <v>0</v>
      </c>
      <c r="K16" s="62"/>
      <c r="L16" s="73">
        <v>0</v>
      </c>
      <c r="M16" s="73">
        <v>1</v>
      </c>
    </row>
    <row r="17" spans="2:13" ht="12.75">
      <c r="B17" s="14" t="s">
        <v>123</v>
      </c>
      <c r="C17" s="72">
        <v>-250</v>
      </c>
      <c r="D17" s="72">
        <v>-28</v>
      </c>
      <c r="E17" s="72">
        <v>0</v>
      </c>
      <c r="F17" s="72">
        <v>0</v>
      </c>
      <c r="G17" s="62"/>
      <c r="H17" s="72">
        <v>0</v>
      </c>
      <c r="I17" s="72">
        <v>0</v>
      </c>
      <c r="J17" s="72">
        <v>0</v>
      </c>
      <c r="K17" s="62"/>
      <c r="L17" s="72">
        <v>0</v>
      </c>
      <c r="M17" s="72">
        <v>0</v>
      </c>
    </row>
    <row r="18" spans="2:13" ht="12.75">
      <c r="B18" s="31" t="s">
        <v>114</v>
      </c>
      <c r="C18" s="73">
        <v>-4</v>
      </c>
      <c r="D18" s="73">
        <v>-12</v>
      </c>
      <c r="E18" s="73">
        <v>0</v>
      </c>
      <c r="F18" s="73">
        <v>0</v>
      </c>
      <c r="G18" s="62"/>
      <c r="H18" s="73">
        <v>0</v>
      </c>
      <c r="I18" s="73">
        <v>0</v>
      </c>
      <c r="J18" s="73">
        <v>0</v>
      </c>
      <c r="K18" s="62"/>
      <c r="L18" s="73">
        <v>0</v>
      </c>
      <c r="M18" s="73">
        <v>0</v>
      </c>
    </row>
    <row r="19" spans="2:13" ht="12.75">
      <c r="B19" s="14" t="s">
        <v>98</v>
      </c>
      <c r="C19" s="72">
        <v>-7</v>
      </c>
      <c r="D19" s="72">
        <v>0</v>
      </c>
      <c r="E19" s="72">
        <v>0</v>
      </c>
      <c r="F19" s="72">
        <v>0</v>
      </c>
      <c r="G19" s="62"/>
      <c r="H19" s="72">
        <v>0</v>
      </c>
      <c r="I19" s="72">
        <v>0</v>
      </c>
      <c r="J19" s="72">
        <v>0</v>
      </c>
      <c r="K19" s="62"/>
      <c r="L19" s="72">
        <v>0</v>
      </c>
      <c r="M19" s="72">
        <v>0</v>
      </c>
    </row>
    <row r="20" spans="2:13" ht="12.75">
      <c r="B20" s="31" t="s">
        <v>91</v>
      </c>
      <c r="C20" s="73">
        <f>19+3</f>
        <v>22</v>
      </c>
      <c r="D20" s="73">
        <v>132</v>
      </c>
      <c r="E20" s="73">
        <v>188</v>
      </c>
      <c r="F20" s="73">
        <v>149</v>
      </c>
      <c r="G20" s="62"/>
      <c r="H20" s="73">
        <f>17+51</f>
        <v>68</v>
      </c>
      <c r="I20" s="73">
        <v>68</v>
      </c>
      <c r="J20" s="73">
        <v>126</v>
      </c>
      <c r="K20" s="62"/>
      <c r="L20" s="73">
        <v>109</v>
      </c>
      <c r="M20" s="73">
        <v>75</v>
      </c>
    </row>
    <row r="21" spans="2:13" ht="12.75">
      <c r="B21" s="58" t="s">
        <v>31</v>
      </c>
      <c r="C21" s="84">
        <f>6+57</f>
        <v>63</v>
      </c>
      <c r="D21" s="84">
        <v>134</v>
      </c>
      <c r="E21" s="84">
        <v>208</v>
      </c>
      <c r="F21" s="84">
        <v>301</v>
      </c>
      <c r="G21" s="62"/>
      <c r="H21" s="84">
        <v>92</v>
      </c>
      <c r="I21" s="84">
        <v>141</v>
      </c>
      <c r="J21" s="84">
        <v>162</v>
      </c>
      <c r="K21" s="62"/>
      <c r="L21" s="84">
        <v>148</v>
      </c>
      <c r="M21" s="84">
        <v>217</v>
      </c>
    </row>
    <row r="22" spans="2:13" ht="12.75">
      <c r="B22" s="31" t="s">
        <v>92</v>
      </c>
      <c r="C22" s="73">
        <f>877+10</f>
        <v>887</v>
      </c>
      <c r="D22" s="73">
        <v>1154</v>
      </c>
      <c r="E22" s="73">
        <v>808</v>
      </c>
      <c r="F22" s="73">
        <v>825</v>
      </c>
      <c r="G22" s="62"/>
      <c r="H22" s="73">
        <f>407+0</f>
        <v>407</v>
      </c>
      <c r="I22" s="73">
        <v>323</v>
      </c>
      <c r="J22" s="73">
        <v>466</v>
      </c>
      <c r="K22" s="62"/>
      <c r="L22" s="73">
        <v>563</v>
      </c>
      <c r="M22" s="73">
        <v>692</v>
      </c>
    </row>
    <row r="23" spans="2:13" ht="12.75">
      <c r="B23" s="14" t="s">
        <v>113</v>
      </c>
      <c r="C23" s="72">
        <f>-182</f>
        <v>-182</v>
      </c>
      <c r="D23" s="72">
        <v>-203</v>
      </c>
      <c r="E23" s="72">
        <v>-250</v>
      </c>
      <c r="F23" s="72">
        <v>-198</v>
      </c>
      <c r="G23" s="62"/>
      <c r="H23" s="72">
        <v>-11</v>
      </c>
      <c r="I23" s="72">
        <v>-13</v>
      </c>
      <c r="J23" s="72">
        <v>-73</v>
      </c>
      <c r="K23" s="62"/>
      <c r="L23" s="72">
        <v>-6</v>
      </c>
      <c r="M23" s="72">
        <v>-20</v>
      </c>
    </row>
    <row r="24" spans="2:13" ht="14.25" customHeight="1">
      <c r="B24" s="64" t="s">
        <v>93</v>
      </c>
      <c r="C24" s="85">
        <f>SUM(C6:C23)</f>
        <v>-303</v>
      </c>
      <c r="D24" s="85">
        <f>SUM(D6:D23)</f>
        <v>2710</v>
      </c>
      <c r="E24" s="85">
        <f>SUM(E6:E23)</f>
        <v>4054</v>
      </c>
      <c r="F24" s="85">
        <f>SUM(F6:F23)</f>
        <v>6424</v>
      </c>
      <c r="G24" s="62"/>
      <c r="H24" s="85">
        <f>SUM(H6:H23)</f>
        <v>1303</v>
      </c>
      <c r="I24" s="85">
        <f>SUM(I6:I23)</f>
        <v>2607</v>
      </c>
      <c r="J24" s="85">
        <f>SUM(J6:J23)</f>
        <v>2858</v>
      </c>
      <c r="K24" s="62"/>
      <c r="L24" s="85">
        <f>SUM(L6:L23)</f>
        <v>2570</v>
      </c>
      <c r="M24" s="85">
        <f>SUM(M6:M23)</f>
        <v>4483</v>
      </c>
    </row>
    <row r="25" spans="2:13" ht="14.25" customHeight="1" thickBot="1">
      <c r="B25" s="66" t="s">
        <v>101</v>
      </c>
      <c r="C25" s="78">
        <f>C24/ОПУ!D6</f>
        <v>-4.8464491362763915E-2</v>
      </c>
      <c r="D25" s="78">
        <f>D24/ОПУ!E6</f>
        <v>0.21791572853007399</v>
      </c>
      <c r="E25" s="78">
        <f>E24/ОПУ!F6</f>
        <v>0.25793726538143413</v>
      </c>
      <c r="F25" s="78">
        <f>F24/ОПУ!G6</f>
        <v>0.30766283524904214</v>
      </c>
      <c r="G25" s="62"/>
      <c r="H25" s="78">
        <f>H24/ОПУ!I6</f>
        <v>0.18897751994198694</v>
      </c>
      <c r="I25" s="78">
        <f>I24/ОПУ!J6</f>
        <v>0.30135244480406892</v>
      </c>
      <c r="J25" s="78">
        <f>J24/ОПУ!K6</f>
        <v>0.22567909033480732</v>
      </c>
      <c r="K25" s="62"/>
      <c r="L25" s="78">
        <f>L24/ОПУ!M6</f>
        <v>0.23092820558900171</v>
      </c>
      <c r="M25" s="78">
        <f>M24/ОПУ!N6</f>
        <v>0.30838549907133522</v>
      </c>
    </row>
    <row r="26" spans="2:13" s="89" customFormat="1" ht="32.450000000000003" customHeight="1">
      <c r="B26" s="105" t="s">
        <v>135</v>
      </c>
      <c r="C26" s="102"/>
      <c r="D26" s="102"/>
      <c r="E26" s="102"/>
      <c r="F26" s="102"/>
      <c r="G26" s="98"/>
      <c r="H26" s="102"/>
      <c r="I26" s="102"/>
      <c r="J26" s="102"/>
      <c r="K26" s="98"/>
      <c r="L26" s="102"/>
      <c r="M26" s="102"/>
    </row>
    <row r="27" spans="2:13" ht="25.5">
      <c r="B27" s="105" t="s">
        <v>139</v>
      </c>
    </row>
    <row r="28" spans="2:13" ht="12.75" hidden="1"/>
    <row r="29" spans="2:13" ht="12.75" hidden="1"/>
    <row r="30" spans="2:13" ht="12.75" hidden="1"/>
    <row r="31" spans="2:13" ht="12.75" hidden="1"/>
    <row r="32" spans="2:13" ht="12.75" hidden="1"/>
    <row r="33" ht="12.75" hidden="1"/>
    <row r="34" ht="12.75" hidden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</sheetData>
  <hyperlinks>
    <hyperlink ref="F2" location="Содержание!A1" display="Содержание" xr:uid="{00000000-0004-0000-0400-000000000000}"/>
  </hyperlinks>
  <pageMargins left="0.7" right="0.7" top="0.75" bottom="0.75" header="0.3" footer="0.3"/>
  <ignoredErrors>
    <ignoredError sqref="F24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4"/>
  <sheetViews>
    <sheetView showGridLines="0" tabSelected="1" workbookViewId="0">
      <selection activeCell="B6" sqref="B6"/>
    </sheetView>
  </sheetViews>
  <sheetFormatPr defaultColWidth="8.625" defaultRowHeight="12.75" customHeight="1" zeroHeight="1" outlineLevelCol="1"/>
  <cols>
    <col min="1" max="1" width="3.25" style="1" customWidth="1"/>
    <col min="2" max="2" width="104.375" style="1" bestFit="1" customWidth="1"/>
    <col min="3" max="7" width="11.625" style="1" customWidth="1"/>
    <col min="8" max="8" width="3.375" style="1" customWidth="1"/>
    <col min="9" max="11" width="11.625" style="1" hidden="1" customWidth="1" outlineLevel="1"/>
    <col min="12" max="12" width="3.375" style="1" hidden="1" customWidth="1" outlineLevel="1"/>
    <col min="13" max="14" width="11.625" style="1" hidden="1" customWidth="1" outlineLevel="1"/>
    <col min="15" max="15" width="12.5" style="1" hidden="1" customWidth="1" outlineLevel="1"/>
    <col min="16" max="16" width="11.625" style="1" customWidth="1" collapsed="1"/>
    <col min="17" max="21" width="3.375" style="1" customWidth="1"/>
    <col min="22" max="28" width="8.625" style="1" customWidth="1"/>
    <col min="29" max="16383" width="8.625" style="1"/>
    <col min="16384" max="16384" width="6.125" style="1" customWidth="1"/>
  </cols>
  <sheetData>
    <row r="1" spans="1:15"/>
    <row r="2" spans="1:15">
      <c r="B2" s="10" t="s">
        <v>89</v>
      </c>
      <c r="C2" s="11"/>
      <c r="E2" s="57" t="s">
        <v>21</v>
      </c>
      <c r="F2" s="57"/>
      <c r="G2" s="57"/>
      <c r="I2" s="12"/>
      <c r="J2" s="12"/>
      <c r="K2" s="12"/>
      <c r="M2" s="12"/>
      <c r="N2" s="12"/>
    </row>
    <row r="3" spans="1:15">
      <c r="B3" s="2"/>
      <c r="C3" s="3"/>
    </row>
    <row r="4" spans="1:15">
      <c r="C4" s="13"/>
      <c r="D4" s="13"/>
      <c r="E4" s="13"/>
      <c r="F4" s="13"/>
      <c r="G4" s="13"/>
      <c r="I4" s="13"/>
      <c r="J4" s="13"/>
      <c r="K4" s="13"/>
      <c r="M4" s="13"/>
      <c r="N4" s="13"/>
    </row>
    <row r="5" spans="1:15">
      <c r="A5" s="4"/>
      <c r="B5" s="17"/>
      <c r="C5" s="18">
        <v>2020</v>
      </c>
      <c r="D5" s="18">
        <v>2021</v>
      </c>
      <c r="E5" s="18">
        <v>2022</v>
      </c>
      <c r="F5" s="18">
        <v>2023</v>
      </c>
      <c r="G5" s="18">
        <v>2024</v>
      </c>
      <c r="H5" s="89"/>
      <c r="I5" s="18" t="s">
        <v>3</v>
      </c>
      <c r="J5" s="18" t="s">
        <v>2</v>
      </c>
      <c r="K5" s="18" t="s">
        <v>136</v>
      </c>
      <c r="L5" s="89"/>
      <c r="M5" s="18" t="s">
        <v>94</v>
      </c>
      <c r="N5" s="18" t="s">
        <v>87</v>
      </c>
      <c r="O5" s="18" t="s">
        <v>156</v>
      </c>
    </row>
    <row r="6" spans="1:15">
      <c r="B6" s="14" t="s">
        <v>102</v>
      </c>
      <c r="C6" s="15">
        <v>14189</v>
      </c>
      <c r="D6" s="15">
        <v>19352</v>
      </c>
      <c r="E6" s="15">
        <v>19906</v>
      </c>
      <c r="F6" s="15">
        <v>26641</v>
      </c>
      <c r="G6" s="15">
        <v>31729</v>
      </c>
      <c r="H6" s="89"/>
      <c r="I6" s="15">
        <v>19602</v>
      </c>
      <c r="J6" s="15">
        <v>21767</v>
      </c>
      <c r="K6" s="15">
        <v>29584</v>
      </c>
      <c r="L6" s="89"/>
      <c r="M6" s="15">
        <v>19828</v>
      </c>
      <c r="N6" s="15">
        <v>24150</v>
      </c>
      <c r="O6" s="15">
        <v>30506</v>
      </c>
    </row>
    <row r="7" spans="1:15">
      <c r="B7" s="87" t="s">
        <v>103</v>
      </c>
      <c r="C7" s="88">
        <v>935</v>
      </c>
      <c r="D7" s="88">
        <v>1454</v>
      </c>
      <c r="E7" s="88">
        <v>1402</v>
      </c>
      <c r="F7" s="88">
        <v>1630</v>
      </c>
      <c r="G7" s="88">
        <v>1953</v>
      </c>
      <c r="H7" s="89"/>
      <c r="I7" s="88">
        <v>678</v>
      </c>
      <c r="J7" s="88">
        <v>690</v>
      </c>
      <c r="K7" s="88">
        <v>907</v>
      </c>
      <c r="L7" s="89"/>
      <c r="M7" s="88">
        <v>1052</v>
      </c>
      <c r="N7" s="88">
        <v>1152</v>
      </c>
      <c r="O7" s="88">
        <v>1431</v>
      </c>
    </row>
    <row r="8" spans="1:15">
      <c r="B8" s="14" t="s">
        <v>104</v>
      </c>
      <c r="C8" s="15">
        <v>328</v>
      </c>
      <c r="D8" s="15">
        <v>475</v>
      </c>
      <c r="E8" s="15">
        <v>490</v>
      </c>
      <c r="F8" s="15">
        <v>522</v>
      </c>
      <c r="G8" s="15">
        <v>600</v>
      </c>
      <c r="H8" s="89"/>
      <c r="I8" s="15">
        <v>473</v>
      </c>
      <c r="J8" s="15">
        <v>476</v>
      </c>
      <c r="K8" s="15">
        <v>566</v>
      </c>
      <c r="L8" s="89"/>
      <c r="M8" s="15">
        <v>492</v>
      </c>
      <c r="N8" s="15">
        <v>507</v>
      </c>
      <c r="O8" s="15">
        <v>599</v>
      </c>
    </row>
    <row r="9" spans="1:15">
      <c r="B9" s="87" t="s">
        <v>105</v>
      </c>
      <c r="C9" s="103">
        <v>5.4</v>
      </c>
      <c r="D9" s="103">
        <v>7.1</v>
      </c>
      <c r="E9" s="103">
        <v>8.4</v>
      </c>
      <c r="F9" s="103">
        <v>9.6</v>
      </c>
      <c r="G9" s="103">
        <v>11.2</v>
      </c>
      <c r="H9" s="89"/>
      <c r="I9" s="103">
        <v>7.7</v>
      </c>
      <c r="J9" s="103">
        <v>8.9</v>
      </c>
      <c r="K9" s="103">
        <v>10.4</v>
      </c>
      <c r="L9" s="89"/>
      <c r="M9" s="103">
        <v>8.1</v>
      </c>
      <c r="N9" s="103">
        <v>9.3000000000000007</v>
      </c>
      <c r="O9" s="103">
        <v>10.8</v>
      </c>
    </row>
    <row r="10" spans="1:15">
      <c r="H10" s="89"/>
      <c r="L10" s="89"/>
    </row>
    <row r="11" spans="1:15" ht="25.5">
      <c r="B11" s="35" t="s">
        <v>106</v>
      </c>
    </row>
    <row r="12" spans="1:15"/>
    <row r="13" spans="1:15" ht="38.25">
      <c r="B13" s="35" t="s">
        <v>107</v>
      </c>
    </row>
    <row r="14" spans="1:15"/>
  </sheetData>
  <hyperlinks>
    <hyperlink ref="E2" location="Содержание!A1" display="Содержание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Баланс</vt:lpstr>
      <vt:lpstr>ОПУ</vt:lpstr>
      <vt:lpstr>ОДДС</vt:lpstr>
      <vt:lpstr>EBITDA</vt:lpstr>
      <vt:lpstr>Операционные метрики</vt:lpstr>
    </vt:vector>
  </TitlesOfParts>
  <Company>ПАО Сбербанк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Губский Сергей Сергеевич [ДЗО]</dc:creator>
  <cp:lastModifiedBy>Анастасия</cp:lastModifiedBy>
  <cp:lastPrinted>2023-12-21T12:23:20Z</cp:lastPrinted>
  <dcterms:created xsi:type="dcterms:W3CDTF">2023-12-20T08:50:12Z</dcterms:created>
  <dcterms:modified xsi:type="dcterms:W3CDTF">2025-03-03T05:58:24Z</dcterms:modified>
</cp:coreProperties>
</file>